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375" windowWidth="14520" windowHeight="6405" tabRatio="880"/>
  </bookViews>
  <sheets>
    <sheet name="ПРИЛОЖЕНИЕ_3" sheetId="62" r:id="rId1"/>
  </sheets>
  <definedNames>
    <definedName name="_xlnm.Print_Titles" localSheetId="0">ПРИЛОЖЕНИЕ_3!$6:$6</definedName>
    <definedName name="_xlnm.Print_Area" localSheetId="0">ПРИЛОЖЕНИЕ_3!$A$1:$G$736</definedName>
  </definedNames>
  <calcPr calcId="125725"/>
</workbook>
</file>

<file path=xl/calcChain.xml><?xml version="1.0" encoding="utf-8"?>
<calcChain xmlns="http://schemas.openxmlformats.org/spreadsheetml/2006/main">
  <c r="C101" i="62"/>
  <c r="F65" l="1"/>
  <c r="E65"/>
  <c r="F59"/>
  <c r="F63"/>
  <c r="F61"/>
  <c r="E61"/>
  <c r="E59" s="1"/>
  <c r="G59"/>
  <c r="D59"/>
  <c r="C66"/>
  <c r="C65" l="1"/>
  <c r="C59"/>
  <c r="G96" l="1"/>
  <c r="G97"/>
  <c r="F96"/>
  <c r="F97"/>
  <c r="E96"/>
  <c r="E97"/>
  <c r="D96"/>
  <c r="D97"/>
  <c r="C74" l="1"/>
  <c r="C97" s="1"/>
  <c r="C73"/>
  <c r="C96" s="1"/>
  <c r="F82" l="1"/>
  <c r="G613" l="1"/>
  <c r="C613"/>
  <c r="G136"/>
  <c r="G82"/>
  <c r="C82" s="1"/>
  <c r="E82"/>
  <c r="D82"/>
  <c r="C89"/>
  <c r="G34" l="1"/>
  <c r="G517"/>
  <c r="G523" s="1"/>
  <c r="C554"/>
  <c r="C35"/>
  <c r="C477"/>
  <c r="G106"/>
  <c r="G437"/>
  <c r="G466"/>
  <c r="G117"/>
  <c r="G601"/>
  <c r="G620"/>
  <c r="C651"/>
  <c r="C657" s="1"/>
  <c r="G646"/>
  <c r="G652" s="1"/>
  <c r="G472"/>
  <c r="C722"/>
  <c r="F717"/>
  <c r="F723" s="1"/>
  <c r="G410"/>
  <c r="G422" s="1"/>
  <c r="G549"/>
  <c r="D620"/>
  <c r="D607"/>
  <c r="C608"/>
  <c r="C606"/>
  <c r="C522"/>
  <c r="C471"/>
  <c r="C442"/>
  <c r="C415"/>
  <c r="C427" s="1"/>
  <c r="C390"/>
  <c r="D385"/>
  <c r="C130"/>
  <c r="C136" s="1"/>
  <c r="D125"/>
  <c r="D131" s="1"/>
  <c r="C111"/>
  <c r="C105"/>
  <c r="D100"/>
  <c r="C39"/>
  <c r="D34"/>
  <c r="E484"/>
  <c r="F484"/>
  <c r="G484"/>
  <c r="E485"/>
  <c r="G485"/>
  <c r="D485"/>
  <c r="D455"/>
  <c r="F455"/>
  <c r="E455"/>
  <c r="G455"/>
  <c r="D456"/>
  <c r="E456"/>
  <c r="G456"/>
  <c r="C88"/>
  <c r="F56"/>
  <c r="E55"/>
  <c r="F55"/>
  <c r="G55"/>
  <c r="G56"/>
  <c r="G52"/>
  <c r="D52"/>
  <c r="G26"/>
  <c r="G30"/>
  <c r="G31"/>
  <c r="F30"/>
  <c r="D26"/>
  <c r="D31"/>
  <c r="E31"/>
  <c r="F31"/>
  <c r="E30"/>
  <c r="G54"/>
  <c r="G53"/>
  <c r="E53"/>
  <c r="F52"/>
  <c r="E52"/>
  <c r="F51"/>
  <c r="E51"/>
  <c r="D51"/>
  <c r="E50"/>
  <c r="G728"/>
  <c r="F728"/>
  <c r="E728"/>
  <c r="D728"/>
  <c r="G727"/>
  <c r="F727"/>
  <c r="E727"/>
  <c r="D727"/>
  <c r="G726"/>
  <c r="F726"/>
  <c r="E726"/>
  <c r="D726"/>
  <c r="G725"/>
  <c r="F725"/>
  <c r="E725"/>
  <c r="D725"/>
  <c r="G724"/>
  <c r="F724"/>
  <c r="E724"/>
  <c r="D724"/>
  <c r="C728"/>
  <c r="C721"/>
  <c r="C727" s="1"/>
  <c r="C720"/>
  <c r="C726" s="1"/>
  <c r="C719"/>
  <c r="C725" s="1"/>
  <c r="C718"/>
  <c r="C724" s="1"/>
  <c r="G717"/>
  <c r="G723" s="1"/>
  <c r="E717"/>
  <c r="E723" s="1"/>
  <c r="D717"/>
  <c r="G715"/>
  <c r="F715"/>
  <c r="E715"/>
  <c r="D715"/>
  <c r="G714"/>
  <c r="F714"/>
  <c r="E714"/>
  <c r="D714"/>
  <c r="G713"/>
  <c r="F713"/>
  <c r="E713"/>
  <c r="D713"/>
  <c r="G712"/>
  <c r="F712"/>
  <c r="E712"/>
  <c r="D712"/>
  <c r="G711"/>
  <c r="F711"/>
  <c r="E711"/>
  <c r="D711"/>
  <c r="C709"/>
  <c r="C715" s="1"/>
  <c r="C708"/>
  <c r="C714" s="1"/>
  <c r="C707"/>
  <c r="C713"/>
  <c r="C706"/>
  <c r="C712" s="1"/>
  <c r="C705"/>
  <c r="C711"/>
  <c r="G704"/>
  <c r="G710" s="1"/>
  <c r="F704"/>
  <c r="F710" s="1"/>
  <c r="E704"/>
  <c r="E710" s="1"/>
  <c r="D704"/>
  <c r="D710" s="1"/>
  <c r="G702"/>
  <c r="F702"/>
  <c r="E702"/>
  <c r="D702"/>
  <c r="G701"/>
  <c r="F701"/>
  <c r="E701"/>
  <c r="D701"/>
  <c r="G700"/>
  <c r="F700"/>
  <c r="E700"/>
  <c r="D700"/>
  <c r="G699"/>
  <c r="F699"/>
  <c r="E699"/>
  <c r="D699"/>
  <c r="G698"/>
  <c r="F698"/>
  <c r="E698"/>
  <c r="D698"/>
  <c r="C696"/>
  <c r="C695"/>
  <c r="C694"/>
  <c r="C693"/>
  <c r="C692"/>
  <c r="C698" s="1"/>
  <c r="G691"/>
  <c r="F691"/>
  <c r="E691"/>
  <c r="D691"/>
  <c r="C690"/>
  <c r="C689"/>
  <c r="C688"/>
  <c r="C687"/>
  <c r="C686"/>
  <c r="G685"/>
  <c r="G697"/>
  <c r="F685"/>
  <c r="E685"/>
  <c r="D685"/>
  <c r="C685"/>
  <c r="C684"/>
  <c r="C702" s="1"/>
  <c r="C683"/>
  <c r="C701" s="1"/>
  <c r="C682"/>
  <c r="C681"/>
  <c r="C699" s="1"/>
  <c r="C680"/>
  <c r="G679"/>
  <c r="F679"/>
  <c r="E679"/>
  <c r="E697"/>
  <c r="D679"/>
  <c r="G676"/>
  <c r="F676"/>
  <c r="D676"/>
  <c r="G675"/>
  <c r="F675"/>
  <c r="D675"/>
  <c r="G674"/>
  <c r="F674"/>
  <c r="D674"/>
  <c r="G673"/>
  <c r="F673"/>
  <c r="D673"/>
  <c r="G672"/>
  <c r="F672"/>
  <c r="E672"/>
  <c r="D672"/>
  <c r="C670"/>
  <c r="C669"/>
  <c r="C668"/>
  <c r="C667"/>
  <c r="C666"/>
  <c r="G665"/>
  <c r="G671" s="1"/>
  <c r="F665"/>
  <c r="E665"/>
  <c r="D665"/>
  <c r="E661"/>
  <c r="E662" s="1"/>
  <c r="E663" s="1"/>
  <c r="C660"/>
  <c r="C672" s="1"/>
  <c r="G659"/>
  <c r="F659"/>
  <c r="D659"/>
  <c r="D671" s="1"/>
  <c r="G657"/>
  <c r="F657"/>
  <c r="E657"/>
  <c r="D657"/>
  <c r="G656"/>
  <c r="F656"/>
  <c r="E656"/>
  <c r="D656"/>
  <c r="G655"/>
  <c r="F655"/>
  <c r="E655"/>
  <c r="D655"/>
  <c r="G654"/>
  <c r="F654"/>
  <c r="E654"/>
  <c r="D654"/>
  <c r="G653"/>
  <c r="F653"/>
  <c r="E653"/>
  <c r="D653"/>
  <c r="C650"/>
  <c r="C656" s="1"/>
  <c r="C649"/>
  <c r="C655" s="1"/>
  <c r="C648"/>
  <c r="C654" s="1"/>
  <c r="C647"/>
  <c r="C653" s="1"/>
  <c r="F646"/>
  <c r="F652" s="1"/>
  <c r="E646"/>
  <c r="E652" s="1"/>
  <c r="D646"/>
  <c r="D652" s="1"/>
  <c r="G644"/>
  <c r="F644"/>
  <c r="E644"/>
  <c r="D644"/>
  <c r="G643"/>
  <c r="F643"/>
  <c r="E643"/>
  <c r="D643"/>
  <c r="G642"/>
  <c r="F642"/>
  <c r="E642"/>
  <c r="D642"/>
  <c r="G641"/>
  <c r="F641"/>
  <c r="E641"/>
  <c r="D641"/>
  <c r="G640"/>
  <c r="F640"/>
  <c r="E640"/>
  <c r="D640"/>
  <c r="C638"/>
  <c r="C644" s="1"/>
  <c r="L637"/>
  <c r="K637"/>
  <c r="C637"/>
  <c r="C643"/>
  <c r="L636"/>
  <c r="K636"/>
  <c r="C636"/>
  <c r="C642"/>
  <c r="L635"/>
  <c r="K635"/>
  <c r="C635"/>
  <c r="C641"/>
  <c r="C634"/>
  <c r="C640" s="1"/>
  <c r="G633"/>
  <c r="G639"/>
  <c r="F633"/>
  <c r="F639" s="1"/>
  <c r="E633"/>
  <c r="E639"/>
  <c r="D633"/>
  <c r="D639" s="1"/>
  <c r="G631"/>
  <c r="F631"/>
  <c r="E631"/>
  <c r="D631"/>
  <c r="G630"/>
  <c r="F630"/>
  <c r="E630"/>
  <c r="D630"/>
  <c r="G629"/>
  <c r="F629"/>
  <c r="E629"/>
  <c r="D629"/>
  <c r="G628"/>
  <c r="F628"/>
  <c r="E628"/>
  <c r="D628"/>
  <c r="G627"/>
  <c r="F627"/>
  <c r="E627"/>
  <c r="D627"/>
  <c r="C625"/>
  <c r="C624"/>
  <c r="C623"/>
  <c r="C622"/>
  <c r="C621"/>
  <c r="F620"/>
  <c r="E620"/>
  <c r="C618"/>
  <c r="C617"/>
  <c r="C616"/>
  <c r="C615"/>
  <c r="C614"/>
  <c r="F613"/>
  <c r="E613"/>
  <c r="D613"/>
  <c r="C612"/>
  <c r="C611"/>
  <c r="C610"/>
  <c r="C609"/>
  <c r="G607"/>
  <c r="F607"/>
  <c r="E607"/>
  <c r="C605"/>
  <c r="C604"/>
  <c r="C603"/>
  <c r="C602"/>
  <c r="F601"/>
  <c r="E601"/>
  <c r="D601"/>
  <c r="C600"/>
  <c r="C599"/>
  <c r="C598"/>
  <c r="C597"/>
  <c r="C596"/>
  <c r="G595"/>
  <c r="F595"/>
  <c r="E595"/>
  <c r="D595"/>
  <c r="C594"/>
  <c r="C593"/>
  <c r="C592"/>
  <c r="C591"/>
  <c r="C590"/>
  <c r="G589"/>
  <c r="F589"/>
  <c r="E589"/>
  <c r="D589"/>
  <c r="C588"/>
  <c r="C587"/>
  <c r="C586"/>
  <c r="C585"/>
  <c r="C584"/>
  <c r="G583"/>
  <c r="F583"/>
  <c r="E583"/>
  <c r="D583"/>
  <c r="G579"/>
  <c r="E579"/>
  <c r="D579"/>
  <c r="G578"/>
  <c r="F578"/>
  <c r="E578"/>
  <c r="D578"/>
  <c r="G577"/>
  <c r="F577"/>
  <c r="E577"/>
  <c r="D577"/>
  <c r="G576"/>
  <c r="F576"/>
  <c r="E576"/>
  <c r="D576"/>
  <c r="G575"/>
  <c r="F575"/>
  <c r="D575"/>
  <c r="F573"/>
  <c r="K567" s="1"/>
  <c r="F572"/>
  <c r="C572" s="1"/>
  <c r="C571"/>
  <c r="I570"/>
  <c r="C570"/>
  <c r="C569"/>
  <c r="G568"/>
  <c r="E568"/>
  <c r="D568"/>
  <c r="L567"/>
  <c r="J567"/>
  <c r="I567"/>
  <c r="C567"/>
  <c r="L566"/>
  <c r="K566"/>
  <c r="J566"/>
  <c r="I566"/>
  <c r="C566"/>
  <c r="L565"/>
  <c r="K565"/>
  <c r="J565"/>
  <c r="I565"/>
  <c r="C565"/>
  <c r="L564"/>
  <c r="K564"/>
  <c r="J564"/>
  <c r="I564"/>
  <c r="C564"/>
  <c r="L563"/>
  <c r="K563"/>
  <c r="J563"/>
  <c r="I563"/>
  <c r="C563"/>
  <c r="G562"/>
  <c r="F562"/>
  <c r="E562"/>
  <c r="D562"/>
  <c r="F561"/>
  <c r="F556"/>
  <c r="C560"/>
  <c r="C559"/>
  <c r="C558"/>
  <c r="C557"/>
  <c r="G556"/>
  <c r="E556"/>
  <c r="D556"/>
  <c r="C553"/>
  <c r="C552"/>
  <c r="C577" s="1"/>
  <c r="C551"/>
  <c r="C576" s="1"/>
  <c r="C550"/>
  <c r="F549"/>
  <c r="F574" s="1"/>
  <c r="E549"/>
  <c r="D549"/>
  <c r="C548"/>
  <c r="C547"/>
  <c r="C578" s="1"/>
  <c r="C546"/>
  <c r="C545"/>
  <c r="C544"/>
  <c r="G543"/>
  <c r="C543" s="1"/>
  <c r="F543"/>
  <c r="E543"/>
  <c r="D543"/>
  <c r="C542"/>
  <c r="C541"/>
  <c r="C540"/>
  <c r="C539"/>
  <c r="E538"/>
  <c r="G537"/>
  <c r="F537"/>
  <c r="D537"/>
  <c r="C536"/>
  <c r="C535"/>
  <c r="C534"/>
  <c r="C533"/>
  <c r="E532"/>
  <c r="E575" s="1"/>
  <c r="G531"/>
  <c r="F531"/>
  <c r="E531"/>
  <c r="D531"/>
  <c r="G528"/>
  <c r="F528"/>
  <c r="E528"/>
  <c r="G527"/>
  <c r="F527"/>
  <c r="E527"/>
  <c r="G526"/>
  <c r="F526"/>
  <c r="E526"/>
  <c r="G525"/>
  <c r="F525"/>
  <c r="E525"/>
  <c r="G524"/>
  <c r="F524"/>
  <c r="E524"/>
  <c r="D524"/>
  <c r="C521"/>
  <c r="C520"/>
  <c r="C519"/>
  <c r="C525" s="1"/>
  <c r="C518"/>
  <c r="F517"/>
  <c r="E517"/>
  <c r="D517"/>
  <c r="C516"/>
  <c r="C515"/>
  <c r="C514"/>
  <c r="C513"/>
  <c r="C512"/>
  <c r="G511"/>
  <c r="F511"/>
  <c r="E511"/>
  <c r="D511"/>
  <c r="C511"/>
  <c r="C510"/>
  <c r="C509"/>
  <c r="C508"/>
  <c r="C507"/>
  <c r="C506"/>
  <c r="G505"/>
  <c r="F505"/>
  <c r="E505"/>
  <c r="D505"/>
  <c r="C504"/>
  <c r="C503"/>
  <c r="C502"/>
  <c r="C501"/>
  <c r="C500"/>
  <c r="G499"/>
  <c r="F499"/>
  <c r="F523" s="1"/>
  <c r="E499"/>
  <c r="D499"/>
  <c r="D496"/>
  <c r="D497" s="1"/>
  <c r="D495"/>
  <c r="D525" s="1"/>
  <c r="C494"/>
  <c r="G493"/>
  <c r="F493"/>
  <c r="E493"/>
  <c r="C492"/>
  <c r="C528" s="1"/>
  <c r="C491"/>
  <c r="C490"/>
  <c r="C489"/>
  <c r="C488"/>
  <c r="G487"/>
  <c r="F487"/>
  <c r="E487"/>
  <c r="D487"/>
  <c r="C476"/>
  <c r="C475"/>
  <c r="C474"/>
  <c r="C473"/>
  <c r="F472"/>
  <c r="E472"/>
  <c r="D472"/>
  <c r="C470"/>
  <c r="C469"/>
  <c r="C468"/>
  <c r="C467"/>
  <c r="F466"/>
  <c r="E466"/>
  <c r="D466"/>
  <c r="C448"/>
  <c r="C447"/>
  <c r="C446"/>
  <c r="C445"/>
  <c r="C444"/>
  <c r="G443"/>
  <c r="F443"/>
  <c r="E443"/>
  <c r="D443"/>
  <c r="C443" s="1"/>
  <c r="C441"/>
  <c r="C440"/>
  <c r="C439"/>
  <c r="C438"/>
  <c r="F437"/>
  <c r="E437"/>
  <c r="D437"/>
  <c r="G427"/>
  <c r="F427"/>
  <c r="E427"/>
  <c r="D427"/>
  <c r="G426"/>
  <c r="F426"/>
  <c r="E426"/>
  <c r="D426"/>
  <c r="G425"/>
  <c r="F425"/>
  <c r="E425"/>
  <c r="D425"/>
  <c r="G424"/>
  <c r="F424"/>
  <c r="E424"/>
  <c r="D424"/>
  <c r="G423"/>
  <c r="F423"/>
  <c r="E423"/>
  <c r="D423"/>
  <c r="C421"/>
  <c r="C420"/>
  <c r="C419"/>
  <c r="C418"/>
  <c r="C417"/>
  <c r="G416"/>
  <c r="F416"/>
  <c r="E416"/>
  <c r="D416"/>
  <c r="C414"/>
  <c r="C426" s="1"/>
  <c r="C413"/>
  <c r="C425" s="1"/>
  <c r="C412"/>
  <c r="C424" s="1"/>
  <c r="C411"/>
  <c r="C423" s="1"/>
  <c r="F410"/>
  <c r="E410"/>
  <c r="E422" s="1"/>
  <c r="D410"/>
  <c r="C402"/>
  <c r="C401"/>
  <c r="C400"/>
  <c r="E399"/>
  <c r="C399" s="1"/>
  <c r="C398"/>
  <c r="G397"/>
  <c r="F397"/>
  <c r="D397"/>
  <c r="C396"/>
  <c r="C395"/>
  <c r="C394"/>
  <c r="C393"/>
  <c r="F392"/>
  <c r="C392" s="1"/>
  <c r="G391"/>
  <c r="C391" s="1"/>
  <c r="E391"/>
  <c r="D391"/>
  <c r="C389"/>
  <c r="C388"/>
  <c r="C387"/>
  <c r="C386"/>
  <c r="G385"/>
  <c r="F385"/>
  <c r="F403" s="1"/>
  <c r="E385"/>
  <c r="E403" s="1"/>
  <c r="C384"/>
  <c r="C383"/>
  <c r="C382"/>
  <c r="C381"/>
  <c r="C380"/>
  <c r="G379"/>
  <c r="F379"/>
  <c r="E379"/>
  <c r="D379"/>
  <c r="C379" s="1"/>
  <c r="C378"/>
  <c r="C377"/>
  <c r="C376"/>
  <c r="C375"/>
  <c r="C374"/>
  <c r="G373"/>
  <c r="F373"/>
  <c r="E373"/>
  <c r="D373"/>
  <c r="C372"/>
  <c r="C371"/>
  <c r="C370"/>
  <c r="C369"/>
  <c r="C368"/>
  <c r="G367"/>
  <c r="F367"/>
  <c r="E367"/>
  <c r="D367"/>
  <c r="C366"/>
  <c r="C365"/>
  <c r="C364"/>
  <c r="C363"/>
  <c r="C362"/>
  <c r="G361"/>
  <c r="F361"/>
  <c r="E361"/>
  <c r="D361"/>
  <c r="C360"/>
  <c r="C359"/>
  <c r="C358"/>
  <c r="C357"/>
  <c r="C356"/>
  <c r="G355"/>
  <c r="F355"/>
  <c r="E355"/>
  <c r="D355"/>
  <c r="G354"/>
  <c r="F354"/>
  <c r="E354"/>
  <c r="D354"/>
  <c r="C354" s="1"/>
  <c r="G353"/>
  <c r="F353"/>
  <c r="E353"/>
  <c r="D353"/>
  <c r="C353"/>
  <c r="G352"/>
  <c r="F352"/>
  <c r="E352"/>
  <c r="D352"/>
  <c r="C352" s="1"/>
  <c r="G351"/>
  <c r="F351"/>
  <c r="E351"/>
  <c r="E349" s="1"/>
  <c r="D351"/>
  <c r="G350"/>
  <c r="F350"/>
  <c r="E350"/>
  <c r="D350"/>
  <c r="C348"/>
  <c r="C347"/>
  <c r="C346"/>
  <c r="C345"/>
  <c r="C344"/>
  <c r="G343"/>
  <c r="F343"/>
  <c r="E343"/>
  <c r="D343"/>
  <c r="C342"/>
  <c r="C341"/>
  <c r="C340"/>
  <c r="C339"/>
  <c r="C338"/>
  <c r="G337"/>
  <c r="F337"/>
  <c r="E337"/>
  <c r="D337"/>
  <c r="C337" s="1"/>
  <c r="C336"/>
  <c r="C335"/>
  <c r="C334"/>
  <c r="C333"/>
  <c r="C332"/>
  <c r="G331"/>
  <c r="F331"/>
  <c r="E331"/>
  <c r="D331"/>
  <c r="C331" s="1"/>
  <c r="C330"/>
  <c r="C329"/>
  <c r="C328"/>
  <c r="C327"/>
  <c r="C326"/>
  <c r="G325"/>
  <c r="F325"/>
  <c r="E325"/>
  <c r="D325"/>
  <c r="C324"/>
  <c r="C323"/>
  <c r="C322"/>
  <c r="C321"/>
  <c r="C320"/>
  <c r="G319"/>
  <c r="F319"/>
  <c r="E319"/>
  <c r="D319"/>
  <c r="C318"/>
  <c r="C317"/>
  <c r="C316"/>
  <c r="C315"/>
  <c r="C314"/>
  <c r="G313"/>
  <c r="F313"/>
  <c r="E313"/>
  <c r="D313"/>
  <c r="C313"/>
  <c r="C312"/>
  <c r="C311"/>
  <c r="C310"/>
  <c r="C309"/>
  <c r="C308"/>
  <c r="G307"/>
  <c r="F307"/>
  <c r="E307"/>
  <c r="C307" s="1"/>
  <c r="D307"/>
  <c r="C306"/>
  <c r="C305"/>
  <c r="C304"/>
  <c r="C303"/>
  <c r="C302"/>
  <c r="G301"/>
  <c r="F301"/>
  <c r="E301"/>
  <c r="D301"/>
  <c r="C300"/>
  <c r="C299"/>
  <c r="C298"/>
  <c r="C297"/>
  <c r="C296"/>
  <c r="G295"/>
  <c r="F295"/>
  <c r="E295"/>
  <c r="D295"/>
  <c r="C294"/>
  <c r="C293"/>
  <c r="C292"/>
  <c r="C291"/>
  <c r="C290"/>
  <c r="G289"/>
  <c r="F289"/>
  <c r="E289"/>
  <c r="D289"/>
  <c r="C289" s="1"/>
  <c r="C288"/>
  <c r="C287"/>
  <c r="C286"/>
  <c r="C285"/>
  <c r="C284"/>
  <c r="G283"/>
  <c r="F283"/>
  <c r="E283"/>
  <c r="D283"/>
  <c r="C282"/>
  <c r="C281"/>
  <c r="C280"/>
  <c r="C279"/>
  <c r="C278"/>
  <c r="G277"/>
  <c r="F277"/>
  <c r="E277"/>
  <c r="D277"/>
  <c r="C276"/>
  <c r="C275"/>
  <c r="C274"/>
  <c r="C273"/>
  <c r="C272"/>
  <c r="G271"/>
  <c r="F271"/>
  <c r="E271"/>
  <c r="D271"/>
  <c r="C270"/>
  <c r="C269"/>
  <c r="C268"/>
  <c r="C267"/>
  <c r="C266"/>
  <c r="G265"/>
  <c r="F265"/>
  <c r="E265"/>
  <c r="D265"/>
  <c r="C265"/>
  <c r="G264"/>
  <c r="F264"/>
  <c r="E264"/>
  <c r="D264"/>
  <c r="C264" s="1"/>
  <c r="G263"/>
  <c r="F263"/>
  <c r="E263"/>
  <c r="E407" s="1"/>
  <c r="D263"/>
  <c r="G262"/>
  <c r="F262"/>
  <c r="E262"/>
  <c r="D262"/>
  <c r="G261"/>
  <c r="F261"/>
  <c r="E261"/>
  <c r="D261"/>
  <c r="G260"/>
  <c r="F260"/>
  <c r="F259" s="1"/>
  <c r="E260"/>
  <c r="E259" s="1"/>
  <c r="D260"/>
  <c r="C258"/>
  <c r="C257"/>
  <c r="C256"/>
  <c r="C255"/>
  <c r="C254"/>
  <c r="G253"/>
  <c r="F253"/>
  <c r="E253"/>
  <c r="D253"/>
  <c r="C252"/>
  <c r="C251"/>
  <c r="C250"/>
  <c r="C249"/>
  <c r="C248"/>
  <c r="G247"/>
  <c r="F247"/>
  <c r="E247"/>
  <c r="D247"/>
  <c r="C246"/>
  <c r="C245"/>
  <c r="C244"/>
  <c r="C243"/>
  <c r="C242"/>
  <c r="G241"/>
  <c r="F241"/>
  <c r="E241"/>
  <c r="D241"/>
  <c r="C241" s="1"/>
  <c r="C240"/>
  <c r="C239"/>
  <c r="C238"/>
  <c r="C237"/>
  <c r="C236"/>
  <c r="G235"/>
  <c r="F235"/>
  <c r="E235"/>
  <c r="D235"/>
  <c r="C234"/>
  <c r="C233"/>
  <c r="C232"/>
  <c r="C231"/>
  <c r="C230"/>
  <c r="G229"/>
  <c r="F229"/>
  <c r="E229"/>
  <c r="D229"/>
  <c r="G228"/>
  <c r="F228"/>
  <c r="E228"/>
  <c r="D228"/>
  <c r="G227"/>
  <c r="F227"/>
  <c r="E227"/>
  <c r="D227"/>
  <c r="G226"/>
  <c r="F226"/>
  <c r="E226"/>
  <c r="D226"/>
  <c r="C226" s="1"/>
  <c r="G225"/>
  <c r="F225"/>
  <c r="E225"/>
  <c r="D225"/>
  <c r="G224"/>
  <c r="F224"/>
  <c r="E224"/>
  <c r="D224"/>
  <c r="F223"/>
  <c r="C222"/>
  <c r="C221"/>
  <c r="C220"/>
  <c r="C219"/>
  <c r="C218"/>
  <c r="G217"/>
  <c r="F217"/>
  <c r="E217"/>
  <c r="D217"/>
  <c r="C216"/>
  <c r="C215"/>
  <c r="C214"/>
  <c r="C213"/>
  <c r="C212"/>
  <c r="G211"/>
  <c r="F211"/>
  <c r="E211"/>
  <c r="D211"/>
  <c r="C210"/>
  <c r="C209"/>
  <c r="C208"/>
  <c r="C207"/>
  <c r="C206"/>
  <c r="G205"/>
  <c r="F205"/>
  <c r="E205"/>
  <c r="D205"/>
  <c r="C204"/>
  <c r="C203"/>
  <c r="C202"/>
  <c r="C201"/>
  <c r="C200"/>
  <c r="G199"/>
  <c r="F199"/>
  <c r="E199"/>
  <c r="D199"/>
  <c r="C199" s="1"/>
  <c r="C198"/>
  <c r="C197"/>
  <c r="C196"/>
  <c r="C195"/>
  <c r="C194"/>
  <c r="G193"/>
  <c r="F193"/>
  <c r="E193"/>
  <c r="D193"/>
  <c r="C193" s="1"/>
  <c r="G192"/>
  <c r="F192"/>
  <c r="E192"/>
  <c r="D192"/>
  <c r="G191"/>
  <c r="F191"/>
  <c r="E191"/>
  <c r="D191"/>
  <c r="G190"/>
  <c r="F190"/>
  <c r="E190"/>
  <c r="D190"/>
  <c r="C190" s="1"/>
  <c r="G189"/>
  <c r="F189"/>
  <c r="E189"/>
  <c r="D189"/>
  <c r="G188"/>
  <c r="F188"/>
  <c r="F187"/>
  <c r="E188"/>
  <c r="D188"/>
  <c r="C186"/>
  <c r="C185"/>
  <c r="C184"/>
  <c r="C183"/>
  <c r="C182"/>
  <c r="G181"/>
  <c r="F181"/>
  <c r="E181"/>
  <c r="D181"/>
  <c r="C181"/>
  <c r="C180"/>
  <c r="C179"/>
  <c r="C178"/>
  <c r="C177"/>
  <c r="C176"/>
  <c r="G175"/>
  <c r="F175"/>
  <c r="E175"/>
  <c r="D175"/>
  <c r="C174"/>
  <c r="C173"/>
  <c r="C172"/>
  <c r="C171"/>
  <c r="C170"/>
  <c r="G169"/>
  <c r="F169"/>
  <c r="E169"/>
  <c r="D169"/>
  <c r="G168"/>
  <c r="G408" s="1"/>
  <c r="F168"/>
  <c r="E168"/>
  <c r="D168"/>
  <c r="G167"/>
  <c r="F167"/>
  <c r="F407" s="1"/>
  <c r="E167"/>
  <c r="D167"/>
  <c r="G166"/>
  <c r="F166"/>
  <c r="F406" s="1"/>
  <c r="E166"/>
  <c r="D166"/>
  <c r="G165"/>
  <c r="G405" s="1"/>
  <c r="F165"/>
  <c r="E165"/>
  <c r="D165"/>
  <c r="G164"/>
  <c r="F164"/>
  <c r="F163" s="1"/>
  <c r="E164"/>
  <c r="D164"/>
  <c r="C162"/>
  <c r="C161"/>
  <c r="C160"/>
  <c r="C159"/>
  <c r="C158"/>
  <c r="G157"/>
  <c r="F157"/>
  <c r="E157"/>
  <c r="D157"/>
  <c r="C156"/>
  <c r="C155"/>
  <c r="C154"/>
  <c r="C153"/>
  <c r="C152"/>
  <c r="G151"/>
  <c r="F151"/>
  <c r="E151"/>
  <c r="D151"/>
  <c r="C150"/>
  <c r="C149"/>
  <c r="C148"/>
  <c r="C147"/>
  <c r="C146"/>
  <c r="G145"/>
  <c r="F145"/>
  <c r="E145"/>
  <c r="D145"/>
  <c r="C144"/>
  <c r="C143"/>
  <c r="C142"/>
  <c r="C141"/>
  <c r="C140"/>
  <c r="G139"/>
  <c r="F139"/>
  <c r="E139"/>
  <c r="D139"/>
  <c r="C139"/>
  <c r="F136"/>
  <c r="E136"/>
  <c r="D136"/>
  <c r="G135"/>
  <c r="F135"/>
  <c r="E135"/>
  <c r="D135"/>
  <c r="G134"/>
  <c r="F134"/>
  <c r="E134"/>
  <c r="D134"/>
  <c r="G133"/>
  <c r="F133"/>
  <c r="E133"/>
  <c r="D133"/>
  <c r="G132"/>
  <c r="F132"/>
  <c r="E132"/>
  <c r="D132"/>
  <c r="C129"/>
  <c r="C135" s="1"/>
  <c r="C128"/>
  <c r="C127"/>
  <c r="C133" s="1"/>
  <c r="C126"/>
  <c r="C132" s="1"/>
  <c r="G125"/>
  <c r="F125"/>
  <c r="F131" s="1"/>
  <c r="E125"/>
  <c r="E131" s="1"/>
  <c r="C124"/>
  <c r="C123"/>
  <c r="C122"/>
  <c r="C121"/>
  <c r="C120"/>
  <c r="G119"/>
  <c r="G131" s="1"/>
  <c r="F119"/>
  <c r="E119"/>
  <c r="D119"/>
  <c r="F117"/>
  <c r="E117"/>
  <c r="D117"/>
  <c r="G116"/>
  <c r="F116"/>
  <c r="E116"/>
  <c r="D116"/>
  <c r="G115"/>
  <c r="F115"/>
  <c r="E115"/>
  <c r="D115"/>
  <c r="G114"/>
  <c r="F114"/>
  <c r="E114"/>
  <c r="D114"/>
  <c r="G113"/>
  <c r="F113"/>
  <c r="E113"/>
  <c r="D113"/>
  <c r="C110"/>
  <c r="C109"/>
  <c r="C108"/>
  <c r="C107"/>
  <c r="F106"/>
  <c r="E106"/>
  <c r="D106"/>
  <c r="C104"/>
  <c r="C116" s="1"/>
  <c r="C103"/>
  <c r="C102"/>
  <c r="G100"/>
  <c r="F100"/>
  <c r="F112" s="1"/>
  <c r="E100"/>
  <c r="C87"/>
  <c r="C86"/>
  <c r="C85"/>
  <c r="C84"/>
  <c r="C83"/>
  <c r="C80"/>
  <c r="C79"/>
  <c r="C78"/>
  <c r="C77"/>
  <c r="C76"/>
  <c r="G75"/>
  <c r="F75"/>
  <c r="E75"/>
  <c r="D75"/>
  <c r="C64"/>
  <c r="C63"/>
  <c r="C62"/>
  <c r="C61"/>
  <c r="C60"/>
  <c r="C38"/>
  <c r="C37"/>
  <c r="C36"/>
  <c r="F34"/>
  <c r="E34"/>
  <c r="C15"/>
  <c r="C14"/>
  <c r="C13"/>
  <c r="C12"/>
  <c r="C11"/>
  <c r="G10"/>
  <c r="F10"/>
  <c r="E10"/>
  <c r="D10"/>
  <c r="G95"/>
  <c r="G94"/>
  <c r="G93"/>
  <c r="G92"/>
  <c r="F92"/>
  <c r="E95"/>
  <c r="E94"/>
  <c r="E93"/>
  <c r="E92"/>
  <c r="D94"/>
  <c r="D93"/>
  <c r="D92"/>
  <c r="G27"/>
  <c r="G28"/>
  <c r="G29"/>
  <c r="F27"/>
  <c r="F28"/>
  <c r="F29"/>
  <c r="E26"/>
  <c r="E27"/>
  <c r="E28"/>
  <c r="E29"/>
  <c r="D27"/>
  <c r="D28"/>
  <c r="G481"/>
  <c r="D480"/>
  <c r="E480"/>
  <c r="F480"/>
  <c r="D482"/>
  <c r="E482"/>
  <c r="G482"/>
  <c r="G453"/>
  <c r="E451"/>
  <c r="D452"/>
  <c r="E452"/>
  <c r="E450"/>
  <c r="D95"/>
  <c r="F93"/>
  <c r="F95"/>
  <c r="G223"/>
  <c r="C223" s="1"/>
  <c r="E408"/>
  <c r="C192"/>
  <c r="C211"/>
  <c r="G259"/>
  <c r="G404"/>
  <c r="F408"/>
  <c r="C367"/>
  <c r="C562"/>
  <c r="E673"/>
  <c r="F697"/>
  <c r="C10"/>
  <c r="C119"/>
  <c r="C151"/>
  <c r="E404"/>
  <c r="D408"/>
  <c r="C169"/>
  <c r="C188"/>
  <c r="C189"/>
  <c r="E223"/>
  <c r="C228"/>
  <c r="C229"/>
  <c r="C253"/>
  <c r="C271"/>
  <c r="C277"/>
  <c r="C295"/>
  <c r="C301"/>
  <c r="C319"/>
  <c r="C325"/>
  <c r="C343"/>
  <c r="D349"/>
  <c r="F349"/>
  <c r="F405"/>
  <c r="C361"/>
  <c r="F422"/>
  <c r="C505"/>
  <c r="C531"/>
  <c r="C556"/>
  <c r="C595"/>
  <c r="C691"/>
  <c r="C157"/>
  <c r="C175"/>
  <c r="E187"/>
  <c r="C191"/>
  <c r="C217"/>
  <c r="C227"/>
  <c r="C235"/>
  <c r="C262"/>
  <c r="G407"/>
  <c r="C532"/>
  <c r="C700"/>
  <c r="C75"/>
  <c r="D404"/>
  <c r="D405"/>
  <c r="G406"/>
  <c r="G187"/>
  <c r="C205"/>
  <c r="C224"/>
  <c r="C225"/>
  <c r="C247"/>
  <c r="E406"/>
  <c r="C355"/>
  <c r="F391"/>
  <c r="C495"/>
  <c r="F671"/>
  <c r="C665"/>
  <c r="E674"/>
  <c r="D527"/>
  <c r="D498"/>
  <c r="D493"/>
  <c r="C493"/>
  <c r="C497"/>
  <c r="D407"/>
  <c r="C487"/>
  <c r="C145"/>
  <c r="E163"/>
  <c r="C165"/>
  <c r="G349"/>
  <c r="F404"/>
  <c r="E405"/>
  <c r="D406"/>
  <c r="C416"/>
  <c r="D163"/>
  <c r="C164"/>
  <c r="C168"/>
  <c r="C408"/>
  <c r="D187"/>
  <c r="C187" s="1"/>
  <c r="D223"/>
  <c r="D259"/>
  <c r="C259" s="1"/>
  <c r="E397"/>
  <c r="C397"/>
  <c r="C496"/>
  <c r="C573"/>
  <c r="C583"/>
  <c r="C633"/>
  <c r="C639" s="1"/>
  <c r="C661"/>
  <c r="C673" s="1"/>
  <c r="C679"/>
  <c r="C697" s="1"/>
  <c r="C704"/>
  <c r="C710"/>
  <c r="F579"/>
  <c r="D526"/>
  <c r="C561"/>
  <c r="C579" s="1"/>
  <c r="G163"/>
  <c r="C167"/>
  <c r="D528"/>
  <c r="C498"/>
  <c r="D626" l="1"/>
  <c r="D112"/>
  <c r="C117"/>
  <c r="F91"/>
  <c r="G91"/>
  <c r="G67"/>
  <c r="G90" s="1"/>
  <c r="C113"/>
  <c r="K529"/>
  <c r="D91"/>
  <c r="D67"/>
  <c r="D90" s="1"/>
  <c r="E67"/>
  <c r="E90" s="1"/>
  <c r="D453"/>
  <c r="J527" s="1"/>
  <c r="G452"/>
  <c r="M526" s="1"/>
  <c r="E626"/>
  <c r="G403"/>
  <c r="C527"/>
  <c r="G50"/>
  <c r="G41"/>
  <c r="G49" s="1"/>
  <c r="D50"/>
  <c r="D56"/>
  <c r="D736" s="1"/>
  <c r="G25"/>
  <c r="G16"/>
  <c r="G24" s="1"/>
  <c r="C517"/>
  <c r="M530"/>
  <c r="L529"/>
  <c r="C437"/>
  <c r="M529"/>
  <c r="D25"/>
  <c r="D16"/>
  <c r="D24" s="1"/>
  <c r="E25"/>
  <c r="E16"/>
  <c r="C575"/>
  <c r="F16"/>
  <c r="F24" s="1"/>
  <c r="C410"/>
  <c r="C422" s="1"/>
  <c r="J530"/>
  <c r="K530"/>
  <c r="C72"/>
  <c r="C95" s="1"/>
  <c r="C70"/>
  <c r="C93" s="1"/>
  <c r="C69"/>
  <c r="C92" s="1"/>
  <c r="C68"/>
  <c r="C91" s="1"/>
  <c r="E91"/>
  <c r="F485"/>
  <c r="C465"/>
  <c r="C485" s="1"/>
  <c r="F456"/>
  <c r="C436"/>
  <c r="C456" s="1"/>
  <c r="F26"/>
  <c r="D723"/>
  <c r="C717"/>
  <c r="C723" s="1"/>
  <c r="C646"/>
  <c r="C652" s="1"/>
  <c r="C627"/>
  <c r="C620"/>
  <c r="G626"/>
  <c r="C607"/>
  <c r="C631"/>
  <c r="F626"/>
  <c r="C601"/>
  <c r="C629"/>
  <c r="C628"/>
  <c r="C549"/>
  <c r="C574" s="1"/>
  <c r="E574"/>
  <c r="D574"/>
  <c r="C526"/>
  <c r="E523"/>
  <c r="D523"/>
  <c r="C524"/>
  <c r="C472"/>
  <c r="C466"/>
  <c r="D422"/>
  <c r="C385"/>
  <c r="C125"/>
  <c r="C131" s="1"/>
  <c r="C134"/>
  <c r="C114"/>
  <c r="C115"/>
  <c r="E112"/>
  <c r="C106"/>
  <c r="C100"/>
  <c r="C34"/>
  <c r="F735"/>
  <c r="G483"/>
  <c r="E483"/>
  <c r="D483"/>
  <c r="E735"/>
  <c r="G479"/>
  <c r="C407"/>
  <c r="C404"/>
  <c r="E675"/>
  <c r="E664"/>
  <c r="E659" s="1"/>
  <c r="E671" s="1"/>
  <c r="D403"/>
  <c r="C163"/>
  <c r="D454"/>
  <c r="G112"/>
  <c r="C663"/>
  <c r="C675" s="1"/>
  <c r="F94"/>
  <c r="C349"/>
  <c r="F568"/>
  <c r="C568" s="1"/>
  <c r="G574"/>
  <c r="C662"/>
  <c r="C674" s="1"/>
  <c r="C538"/>
  <c r="E537"/>
  <c r="C537" s="1"/>
  <c r="E454"/>
  <c r="C630"/>
  <c r="C166"/>
  <c r="C406" s="1"/>
  <c r="C260"/>
  <c r="C261"/>
  <c r="C263"/>
  <c r="C283"/>
  <c r="C350"/>
  <c r="C351"/>
  <c r="C373"/>
  <c r="C499"/>
  <c r="D697"/>
  <c r="G735"/>
  <c r="C589"/>
  <c r="G736"/>
  <c r="E41"/>
  <c r="E49" s="1"/>
  <c r="F451"/>
  <c r="L525" s="1"/>
  <c r="D451"/>
  <c r="J525" s="1"/>
  <c r="C464"/>
  <c r="C484" s="1"/>
  <c r="D484"/>
  <c r="J529" s="1"/>
  <c r="D479"/>
  <c r="C460"/>
  <c r="C480" s="1"/>
  <c r="E479"/>
  <c r="K524" s="1"/>
  <c r="G480"/>
  <c r="M527"/>
  <c r="K525"/>
  <c r="E481"/>
  <c r="E732" s="1"/>
  <c r="D481"/>
  <c r="D732" s="1"/>
  <c r="G451"/>
  <c r="E453"/>
  <c r="K527" s="1"/>
  <c r="C435"/>
  <c r="C455" s="1"/>
  <c r="C47"/>
  <c r="C55" s="1"/>
  <c r="D55"/>
  <c r="D53"/>
  <c r="D54"/>
  <c r="G51"/>
  <c r="E54"/>
  <c r="C21"/>
  <c r="C29" s="1"/>
  <c r="D29"/>
  <c r="H25" s="1"/>
  <c r="C20"/>
  <c r="C28" s="1"/>
  <c r="F25"/>
  <c r="G733"/>
  <c r="C23"/>
  <c r="C31" s="1"/>
  <c r="C19"/>
  <c r="C27" s="1"/>
  <c r="E24"/>
  <c r="C22"/>
  <c r="C30" s="1"/>
  <c r="C18"/>
  <c r="C26" s="1"/>
  <c r="D30"/>
  <c r="C17"/>
  <c r="C25" s="1"/>
  <c r="E731"/>
  <c r="C44"/>
  <c r="C52" s="1"/>
  <c r="F53"/>
  <c r="C43"/>
  <c r="C51" s="1"/>
  <c r="D733" l="1"/>
  <c r="C523"/>
  <c r="F41"/>
  <c r="F49" s="1"/>
  <c r="C16"/>
  <c r="C24" s="1"/>
  <c r="F67"/>
  <c r="G450"/>
  <c r="M524" s="1"/>
  <c r="F736"/>
  <c r="F731"/>
  <c r="E429"/>
  <c r="E449" s="1"/>
  <c r="C48"/>
  <c r="C56" s="1"/>
  <c r="C736" s="1"/>
  <c r="I529"/>
  <c r="D41"/>
  <c r="D49" s="1"/>
  <c r="C71"/>
  <c r="C94" s="1"/>
  <c r="G458"/>
  <c r="J528"/>
  <c r="D458"/>
  <c r="D478" s="1"/>
  <c r="L530"/>
  <c r="I530"/>
  <c r="C626"/>
  <c r="K528"/>
  <c r="E733"/>
  <c r="D731"/>
  <c r="C112"/>
  <c r="D735"/>
  <c r="E458"/>
  <c r="E478" s="1"/>
  <c r="C735"/>
  <c r="D429"/>
  <c r="G429"/>
  <c r="E56"/>
  <c r="E736" s="1"/>
  <c r="C405"/>
  <c r="C659"/>
  <c r="C671" s="1"/>
  <c r="C459"/>
  <c r="C664"/>
  <c r="C676" s="1"/>
  <c r="E676"/>
  <c r="E734" s="1"/>
  <c r="C431"/>
  <c r="C451" s="1"/>
  <c r="C403"/>
  <c r="E730"/>
  <c r="K526"/>
  <c r="M525"/>
  <c r="J526"/>
  <c r="G731"/>
  <c r="G732"/>
  <c r="C45"/>
  <c r="C53" s="1"/>
  <c r="D734"/>
  <c r="F50"/>
  <c r="F54"/>
  <c r="C42"/>
  <c r="C50" s="1"/>
  <c r="C46"/>
  <c r="C54" s="1"/>
  <c r="C67" l="1"/>
  <c r="F90"/>
  <c r="C41"/>
  <c r="C49" s="1"/>
  <c r="F453"/>
  <c r="K523"/>
  <c r="G730"/>
  <c r="C90"/>
  <c r="C731"/>
  <c r="H731"/>
  <c r="I525"/>
  <c r="E737"/>
  <c r="E729"/>
  <c r="G478"/>
  <c r="C479"/>
  <c r="F479"/>
  <c r="G454"/>
  <c r="G449"/>
  <c r="F481"/>
  <c r="C461"/>
  <c r="C481" s="1"/>
  <c r="F452"/>
  <c r="C432"/>
  <c r="C452" s="1"/>
  <c r="C433"/>
  <c r="C453" s="1"/>
  <c r="D450"/>
  <c r="F454"/>
  <c r="C434"/>
  <c r="C454" s="1"/>
  <c r="M523" l="1"/>
  <c r="I731"/>
  <c r="E738"/>
  <c r="I526"/>
  <c r="C732"/>
  <c r="G734"/>
  <c r="G737" s="1"/>
  <c r="M528"/>
  <c r="D449"/>
  <c r="G729"/>
  <c r="F482"/>
  <c r="F733" s="1"/>
  <c r="H733" s="1"/>
  <c r="C462"/>
  <c r="C482" s="1"/>
  <c r="C733" s="1"/>
  <c r="L526"/>
  <c r="F732"/>
  <c r="H732" s="1"/>
  <c r="J524"/>
  <c r="D730"/>
  <c r="I527" l="1"/>
  <c r="G738"/>
  <c r="L527"/>
  <c r="D737"/>
  <c r="C463"/>
  <c r="C483" s="1"/>
  <c r="F483"/>
  <c r="F458"/>
  <c r="J523"/>
  <c r="D729"/>
  <c r="F450"/>
  <c r="F429"/>
  <c r="C429" s="1"/>
  <c r="C430"/>
  <c r="C450" s="1"/>
  <c r="I732"/>
  <c r="I733"/>
  <c r="C458" l="1"/>
  <c r="C478" s="1"/>
  <c r="L524"/>
  <c r="F730"/>
  <c r="H730" s="1"/>
  <c r="F449"/>
  <c r="C449"/>
  <c r="I523" s="1"/>
  <c r="D738"/>
  <c r="C734"/>
  <c r="I528"/>
  <c r="I524"/>
  <c r="C730"/>
  <c r="L528"/>
  <c r="F734"/>
  <c r="F478"/>
  <c r="F729" l="1"/>
  <c r="H729" s="1"/>
  <c r="F737"/>
  <c r="C729"/>
  <c r="D741" s="1"/>
  <c r="I730"/>
  <c r="C737"/>
  <c r="L523"/>
  <c r="H734"/>
  <c r="I734" s="1"/>
  <c r="F741" l="1"/>
  <c r="C738"/>
  <c r="E741"/>
  <c r="G741"/>
  <c r="F738"/>
  <c r="I729"/>
  <c r="H741" l="1"/>
</calcChain>
</file>

<file path=xl/sharedStrings.xml><?xml version="1.0" encoding="utf-8"?>
<sst xmlns="http://schemas.openxmlformats.org/spreadsheetml/2006/main" count="849" uniqueCount="255">
  <si>
    <t>Градостроительная деятельность и построение системы пространственного развития города, обеспечивающей современность и конкурентоспособность городского образа жизни</t>
  </si>
  <si>
    <t>ИТОГО:</t>
  </si>
  <si>
    <t>федеральный  бюджет</t>
  </si>
  <si>
    <t>Обеспечение приватизации и проведение предпродажной подготовки объектов приватизации</t>
  </si>
  <si>
    <t>Оценка недвижимости, признание прав и регулирование отношений по государственной и муниципальной собственности</t>
  </si>
  <si>
    <t>местный  бюджет</t>
  </si>
  <si>
    <t>Создание комплексной системы обеспечения гарантии безопасности жизнедеятельности, основанной на взаимной ответственности специальных служб и населения</t>
  </si>
  <si>
    <t>Обеспечение каждой железногорской семьи отдельным жильем с учетом их потребности и адресности</t>
  </si>
  <si>
    <t>№</t>
  </si>
  <si>
    <t>Наименование мероприятия</t>
  </si>
  <si>
    <t>2012 год</t>
  </si>
  <si>
    <t>В том числе</t>
  </si>
  <si>
    <t xml:space="preserve">краевой бюджет  </t>
  </si>
  <si>
    <t>ОБЪЕМЫ И ИСТОЧНИКИ ФИНАНСИРОВАНИЯ, тыс.руб.</t>
  </si>
  <si>
    <t>ГРАЖДАНСКАЯ ОБОРОНА И ЧРЕЗВЫЧАЙНЫЕ СИТУАЦИИ</t>
  </si>
  <si>
    <t>внебюджетные источники</t>
  </si>
  <si>
    <t xml:space="preserve">2011 год    </t>
  </si>
  <si>
    <t xml:space="preserve">2012 год    </t>
  </si>
  <si>
    <t>КУЛЬТУРА</t>
  </si>
  <si>
    <t>ОБЩЕСТВЕННАЯ БЕЗОПАСНОСТЬ</t>
  </si>
  <si>
    <t>2011 год</t>
  </si>
  <si>
    <t>"ЖЕЛЕЗНОГОРСК - ПРИВЛЕКАТЕЛЬНОЕ И КОМФОРТНОЕ МЕСТО ДЛЯ ЖИЗНИ"</t>
  </si>
  <si>
    <t>"ЖЕЛЕЗНОГОРСК - ГОРОД - КОРПОРАЦИЯ"</t>
  </si>
  <si>
    <t>"ЖЕЛЕЗНОГОРСК – ЦЕНТР НАУКОЕМКИХ ПРОИЗВОДСТВ И ИННОВАЦИОННЫХ ТЕХНОЛОГИЙ"</t>
  </si>
  <si>
    <t>Создание системы мер, обеспечивающих взаимную ответственность городских служб благоустройства и жителей по поддержанию комфортных условий жизни</t>
  </si>
  <si>
    <t>СОЦИАЛЬНАЯ ЗАЩИТА НАСЕЛЕНИЯ</t>
  </si>
  <si>
    <t>Профессиональная подготовка и повышения квалификации врачей и среднего медицинского персонала</t>
  </si>
  <si>
    <t>6.5.1</t>
  </si>
  <si>
    <t>6.5.2</t>
  </si>
  <si>
    <t>6.5.3</t>
  </si>
  <si>
    <t>муниципальный  бюджет</t>
  </si>
  <si>
    <t>Повышение уровня конкурентоспособности и обеспечение динамичного устойчивого роста экономики ЗАТО Железногорск, через модернизацию и развитие  производств</t>
  </si>
  <si>
    <t>2013 год</t>
  </si>
  <si>
    <t>2014 год</t>
  </si>
  <si>
    <t>2015 год</t>
  </si>
  <si>
    <t>Реализация мероприятий в рамках Федеральной космической программы России на 2006 - 2015 годы (капитальные вложения на техническое перевооружение и реконструкцию ОАО "ИСС")</t>
  </si>
  <si>
    <t>Реализация мероприятий в рамках ФЦП "Обеспечение ядерной и радиационной безопасности на 2008 год и на период до 2015 года 
(Создание опытно-демонстрационного центра по переработке отработавшего ядерного топлива на основе инновационных технологий (ФГУП "Горно-химический комбинат"))</t>
  </si>
  <si>
    <t>Реализация мероприятий в рамках ФЦП "Энергоэффективная экономика" 
(Строительство сухого хранилища облученного ядерного топлива реакторов РБМК-1000 и ВВЭР-1000 (ФГУП "Горно-химический комбинат"))</t>
  </si>
  <si>
    <t>Развитие малого и среднего предпринимательства, ориентированного на создание новых рабочих мест, внедрение современных технологий</t>
  </si>
  <si>
    <t>Обеспечение снабжения ЗАТО Железногорск энергетическими ресурсами с учетом потребностей населения, перспективы развития бизнеса и жилищного строительства</t>
  </si>
  <si>
    <t>ПРОМЫШЛЕННО-ЭНЕРГЕТИЧЕСКИЙ КОМПЛЕКС</t>
  </si>
  <si>
    <t>ЖИЛИЩНО-КОММУНАЛЬНОЕ ХОЗЯЙСТВО</t>
  </si>
  <si>
    <t>1.1</t>
  </si>
  <si>
    <t>1.2</t>
  </si>
  <si>
    <t>Обеспечение горожан и хозяйствующих на территории ЗАТО Железногорск экономических субъектов дорожной инфраструктурой, транспортными и коммуникационными услугами на основе изучения и учета их потребности</t>
  </si>
  <si>
    <t>ДОРОГИ</t>
  </si>
  <si>
    <t>ТРАНСПОРТ И СВЯЗЬ</t>
  </si>
  <si>
    <t>3.2</t>
  </si>
  <si>
    <t>3.3</t>
  </si>
  <si>
    <t>4.1</t>
  </si>
  <si>
    <t>2.1</t>
  </si>
  <si>
    <t>2.2</t>
  </si>
  <si>
    <t>ОХРАНА ОКРУЖАЮЩЕЙ СРЕДЫ</t>
  </si>
  <si>
    <t>Реализация мероприятий в рамках:
- ДЦП "Обеспечение жильем молодых семей" на 2009-2011 годы;
- МЦП "Обеспечение жильем молодых семей в ЗАТО Железногорск"</t>
  </si>
  <si>
    <t>Построение комплексной системы здоровьесберегающих услуг для каждой железногорской семьи; введение адресного предоставления организациями социальной сферы комплексных услуг населению, в том числе по категориям: дети, молодежь, старшее поколение.</t>
  </si>
  <si>
    <t xml:space="preserve">2013 год    </t>
  </si>
  <si>
    <t xml:space="preserve">2014 год    </t>
  </si>
  <si>
    <t xml:space="preserve">2015 год    </t>
  </si>
  <si>
    <t>14.1</t>
  </si>
  <si>
    <t>12</t>
  </si>
  <si>
    <t>10</t>
  </si>
  <si>
    <t>9</t>
  </si>
  <si>
    <t>8</t>
  </si>
  <si>
    <t>8.1</t>
  </si>
  <si>
    <t>8.2</t>
  </si>
  <si>
    <t>8.3</t>
  </si>
  <si>
    <t>8.4</t>
  </si>
  <si>
    <t>8.5</t>
  </si>
  <si>
    <t>8.6</t>
  </si>
  <si>
    <t>8.7</t>
  </si>
  <si>
    <t>ФИЗИЧЕСКАЯ КУЛЬТУРА, СПОРТ И МОЛОДЕЖНАЯ ПОЛИТИКА</t>
  </si>
  <si>
    <t>Ежемесячная денежная выплата ветеранам труда края, пенсионерам, родителям и вдовам (вдовцам) военнослужащих</t>
  </si>
  <si>
    <t xml:space="preserve">Ежемесячная денежная выплата ветеранам труда и гражданам, приравненным к ним по состоянию на 31 декабря 2004 года </t>
  </si>
  <si>
    <t>Ежемесячная денежная выплата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</t>
  </si>
  <si>
    <t>6.1</t>
  </si>
  <si>
    <t xml:space="preserve">Предоставление субсидий в качестве помощи для оплаты жилья и коммунальных услуг  реабилитированным лицам и лицам, признанным пострадавшими от политических репрессий с учетом доставки и пересылки </t>
  </si>
  <si>
    <t>6.2</t>
  </si>
  <si>
    <t xml:space="preserve"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 с учетом доставки и пересылки  </t>
  </si>
  <si>
    <t>6.3</t>
  </si>
  <si>
    <t xml:space="preserve">Предоставление субсидий в качестве помощи для оплаты жилья и коммунальных услуг  ветеранам труда и гражданам, приравненным к ним по состоянию на 31 декабря 2004 года с учетом доставки и пересылки </t>
  </si>
  <si>
    <t>6.4</t>
  </si>
  <si>
    <t xml:space="preserve">Предоставление субсидий в качестве помощи для оплаты жилья и коммунальных услуг  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 с учетом доставки и пересылки </t>
  </si>
  <si>
    <t>6.5</t>
  </si>
  <si>
    <t xml:space="preserve">Предоставление субсидий в качестве помощи для оплаты жилья и коммунальных услуг отдельным категориям граждан, за исключением реабилитированных лиц и лиц, признанных пострадавшими от политических репрессий, 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 ветеранов труда и граждан, приравненных к ним по состоянию на 31 декабря 2004 год с учетом доставки и пересылки  </t>
  </si>
  <si>
    <t>Компенсационные выплаты родителям и законным представителям детей-инвалидов родительской платы, фактически взимаемой за содержание ребенка-инвалида в муниципальном дошкольном образовательном учреждении</t>
  </si>
  <si>
    <t>Компенсационные выплаты за приобретенные специальные учебные пособия и литературу  инвалидам, родителям или законным представителям детей-инвалидов</t>
  </si>
  <si>
    <t>Компенсация расходов на проезд инвалидам (в том числе детям-инвалидам) к месту проведения обследования, медико-социальной экспертизы, реабилитации и обратно</t>
  </si>
  <si>
    <t>Ежемесячные денежные выплаты родителям и законным представителям детей-инвалидов, осуществляющих их воспитание и обучение на дому с учетом доставки и пересылки</t>
  </si>
  <si>
    <t>Ежегодное пособие на ребенка школьного возраста, в соответствии с Законом Красноярского края от 26 октября 2006 года № 20-5293 "О социальной поддержке семей, имеющих детей, в Красноярском крае"</t>
  </si>
  <si>
    <t>Ежемесячная денежная выплата семьям с детьми, в которых родители инвалиды, в соответствии с Законом Красноярского края о "О социальной поддержке семей, имеющих детей, в Красноярском крае" с учетом доставки и пересылки</t>
  </si>
  <si>
    <t xml:space="preserve">Субвенция на компенсацию расходов на пополнение социальной карты или приобретение единого социального проездного билета для проезда детей школьного возраста </t>
  </si>
  <si>
    <t>Субвенции на расходы, связанные с проживанием вне места постоянного жительства, лицам, сопровождающим организованные группы детей до места нахождения детских оздоровительных лагерей и обратно</t>
  </si>
  <si>
    <t>Субвенции на компенсацию стоимости проезда к месту амбулаторного консультирования и обследования, стационарного лечения, санаторно-курортного лечения и обратно</t>
  </si>
  <si>
    <t>Субвенция бюджетам муниципальных образований края на финансирование расходов, связанных с предоставлением мер социальной поддержки членам семей военнослужащих, лиц рядового и начальствующего состава органов внутренних дел, Государственной противопожарной службы, органов по контролю за оборотом наркотических средств и психотропных веществ, учреждений и органов уголовно-исполнительной системы, других федеральных органов исполнительной власти, в которых законом предусмотрена военная служба, погибших (умерших) при исполнении обязанностей военной службы (служебных обязанностей), в соответствии с пунктом 9 статьи 1 Закона края 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с учетом доставки и пересылки</t>
  </si>
  <si>
    <t>Социальное пособие на погребение с учетом доставки и пересылки</t>
  </si>
  <si>
    <t>Возмещение специализированным службам по вопросам похоронного дела стоимости услуг по погребению</t>
  </si>
  <si>
    <t>Реализация Закона края «О наделении органов местного самоуправления муниципальных районов и городских округов края государственными полномочиями по оказанию единовременной адресной материальной помощи в соответствии с долгосрочной целевой программой «Социальная поддержка населения Красноярского края» на 2011 - 2013 годы»</t>
  </si>
  <si>
    <t>Реализация Закона края «О наделении органов местного самоуправления муниципальных районов и городских округов края государственными полномочиями по оказанию единовременной адресной материальной помощи на ремонт жилья одиноко проживающим пенсионерам старше 65 лет на 2011-2013 годы» (ДЦП "Старшее поколение" на 2011-2013 годы)</t>
  </si>
  <si>
    <t>Реализация Закона края от 20.12.2005 года  № 17-4273 «О наделении органов местного самоуправления муниципальных районов и городских округов края государственными полномочиями по решению вопросов обеспечения граждан, имеющих детей, ежемесячным пособием на ребенка»</t>
  </si>
  <si>
    <t xml:space="preserve">Предоставление мер социальной поддержки ветеранам, ветеранам труда, ветеранам труда края, пенсионерам, родителям и вдовам (вдовцам) военнослужащих, являющимся получателями пенсии по государственному пенсионному обеспечению, в соответствии с пунктом 5 статьи 1 Закона края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</si>
  <si>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>6.6</t>
  </si>
  <si>
    <t>Предоставление мер социальной поддержки по оплате жилья и коммунальных услуг отдельным категориям граждан, в форме субсидий для оплаты жилья и коммунальных услуг, в соответствии с пунктом 2 статьи 1 Закона края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</t>
  </si>
  <si>
    <t>6.7</t>
  </si>
  <si>
    <t>6.6.1</t>
  </si>
  <si>
    <t>6.6.2</t>
  </si>
  <si>
    <t>6.6.3</t>
  </si>
  <si>
    <t>6.6.4</t>
  </si>
  <si>
    <t>6.6.5</t>
  </si>
  <si>
    <t>Предоставление мер социальной поддержки инвалидам, в соответствии с пунктом 7 статьи 1 Закона края  «О наделении органов местного самоуправления Красноярского края государственными полномочиями по социальной поддержки и социального обслуживания населения»</t>
  </si>
  <si>
    <t>6.8</t>
  </si>
  <si>
    <t>6.7.1</t>
  </si>
  <si>
    <t>6.7.2</t>
  </si>
  <si>
    <t>6.7.3</t>
  </si>
  <si>
    <t>6.7.4</t>
  </si>
  <si>
    <t>6.7.5</t>
  </si>
  <si>
    <t>Предоставление мер социальной поддержки семьям, имеющим детей, в соответствии с пунктом 8 статьи 1 Закона края 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</t>
  </si>
  <si>
    <t>6.9</t>
  </si>
  <si>
    <t>6.8.1</t>
  </si>
  <si>
    <t>6.8.2</t>
  </si>
  <si>
    <t>6.8.3</t>
  </si>
  <si>
    <t>6.8.4</t>
  </si>
  <si>
    <t>6.8.5</t>
  </si>
  <si>
    <t>6.8.6</t>
  </si>
  <si>
    <t>6.8.7</t>
  </si>
  <si>
    <t>6.10</t>
  </si>
  <si>
    <t xml:space="preserve">Предоставление инвалидам (в том числе детям-инвалидам) компенсации страховых премий по договору обязательного страхования гражданской ответственности владельцев транспортных средств, в соответствии с пунктом 12 статьи 1  Закона края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</si>
  <si>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>Предоставление мер социальной поддержки реабилитированным лицам и лицам, признанным пострадавшими от политических репрессий, в соответствии с пунктом 6 статьи 1 Закона края 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с учетом доставки и пересылки</t>
  </si>
  <si>
    <t>6.11</t>
  </si>
  <si>
    <t>6.12</t>
  </si>
  <si>
    <t>6.13</t>
  </si>
  <si>
    <t>Предоставление ежегодной денежной выплаты гражданам, награжденным нагрудным знаком «Почетный донор России» или нагрудным знаком «Почетный донор СССР», в соответствии с пунктом 11 статьи 1 Закона края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</t>
  </si>
  <si>
    <t>Предоставление субсидий гражданам в качестве помощи для оплаты жилья и коммунальных услуг с учетом их доходов, в соответствии с пунктом 2 статьи 1 Закона края «О наделении органов местного самоуправления Красноярского края государственными полномочиями в сфере социальной поддержки и социального обслуживания населения» с учетом доставки и пересылки</t>
  </si>
  <si>
    <t>6.14</t>
  </si>
  <si>
    <t>6.15</t>
  </si>
  <si>
    <t>Финансирование расходов, связанных с предоставлением денежных выплат на оплату жилой площади с отоплением и освещением педагогическим работникам образовательных учреждений, работающим и проживающим в сельской местности, рабочих поселках (поселках городского типа) Красноярского края, в соответствии с пунктом 13 статьи 1 Закона края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с учетом доставки и пересылки</t>
  </si>
  <si>
    <t xml:space="preserve">Предоставление мер социальной поддержки по оплате жилья и коммунальных услуг отдельным категориям граждан, установленных законодательством Российской Федерации, в форме субсидий для оплаты жилья и коммунальных услуг в соответствии с пунктом 2 статьи 1 Закона края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</si>
  <si>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>6.16</t>
  </si>
  <si>
    <t>Реализация Закона края от 6 марта 2008 года № 4-1381 «О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возмещению стоимости услуг по погребению» с учетом доставки и пересылки</t>
  </si>
  <si>
    <t>6.17</t>
  </si>
  <si>
    <t>6.16.1</t>
  </si>
  <si>
    <t>6.16.2</t>
  </si>
  <si>
    <t>Реализация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образовательных организациях края, реализующих основную общеобразовательную программу дошкольного образования» с учетом доставки и пересылки</t>
  </si>
  <si>
    <t>6.18</t>
  </si>
  <si>
    <t xml:space="preserve">Реализация Закона края от 20 декабря 2005 года № 17-4269 «О наделении органов местного самоуправления муниципальных районов и городских округов края государственными полномочиями по обеспечению детей первого и второго года жизни специальными молочными продуктами детского питания» </t>
  </si>
  <si>
    <t>6.19</t>
  </si>
  <si>
    <t>Предоставление мер социальной поддержки работникам муниципальных учреждений социального обслуживания, в соответствии с пунктом 4 статьи 1 Закона края  «О наделении органов местного самоуправления муниципальных районов и городских округов края отдельными государственными полномочиями по социальной поддержке и социального обслуживания населения»</t>
  </si>
  <si>
    <t>6.20</t>
  </si>
  <si>
    <t>6.21</t>
  </si>
  <si>
    <t>6.22</t>
  </si>
  <si>
    <t>6.23</t>
  </si>
  <si>
    <t>6.24</t>
  </si>
  <si>
    <t>6.25</t>
  </si>
  <si>
    <t>6.26</t>
  </si>
  <si>
    <t>6.27</t>
  </si>
  <si>
    <t>ОБРАЗОВАНИЕ</t>
  </si>
  <si>
    <t>6.28</t>
  </si>
  <si>
    <t>6.29</t>
  </si>
  <si>
    <t>6.30</t>
  </si>
  <si>
    <t>ЗДРАВООХРАНЕНИЕ</t>
  </si>
  <si>
    <t>7</t>
  </si>
  <si>
    <t xml:space="preserve">Участие  специалистов ФГУЗ КБ-51 ФМБА России в конференциях и семинарах </t>
  </si>
  <si>
    <t>6.37</t>
  </si>
  <si>
    <t>6.38</t>
  </si>
  <si>
    <t>ПРОМЫШЛЕННО-ЭНЕРГЕТИЧЕСКИЙ КОМПЛЕКС (разделы D, K)</t>
  </si>
  <si>
    <t>ПРОМЫШЛЕННО-ЭНЕРГЕТИЧЕСКИЙ И СТРОИТЕЛЬНЫЙ КОМПЛЕКСЫ (разделы D, F)</t>
  </si>
  <si>
    <t>7.2</t>
  </si>
  <si>
    <t>7.3</t>
  </si>
  <si>
    <t>7.4</t>
  </si>
  <si>
    <t>Создание инфраструктуры, способствующей коммерциализации технологий, в том числе инновационных</t>
  </si>
  <si>
    <t>9.1</t>
  </si>
  <si>
    <t>Защита населения и территорий от последствий чрезвычайных ситуаций природного и техногенного характера, гражданская оборона, в соответствии с Федеральным Законом от 06.10.2003 №131-ФЗ «Об общих принципах организации местного самоуправления в Российской Федерации»</t>
  </si>
  <si>
    <t>12.2</t>
  </si>
  <si>
    <t>12.3</t>
  </si>
  <si>
    <t>12.4</t>
  </si>
  <si>
    <t>Разработка программного продукта по учету муниципальной собственности</t>
  </si>
  <si>
    <t>13.1</t>
  </si>
  <si>
    <t xml:space="preserve">Реализация муниципальной целевой программы "Развитие муниципальной службы в ЗАТО Железногорск" </t>
  </si>
  <si>
    <t>Приложение 3 
к комплексной программе социально-экономического 
развития ЗАТО Железногорск до 2020 года</t>
  </si>
  <si>
    <t>Содействие занятости населения ЗАТО Железногорск</t>
  </si>
  <si>
    <t>Реализация мероприятий долгосрочной целевой программы "Снижение напряженности на рынке труда Красноярского края" на 2009-2011 годы</t>
  </si>
  <si>
    <t>Обеспечение экономики ЗАТО Железногорск рабочей силой, отвечающей современным квалификационным требованиям, путем развития вертикально-интегрированной системы образования</t>
  </si>
  <si>
    <t>11</t>
  </si>
  <si>
    <t>11.2</t>
  </si>
  <si>
    <t>11.3</t>
  </si>
  <si>
    <t>6.39</t>
  </si>
  <si>
    <t>6.40</t>
  </si>
  <si>
    <t>6.41</t>
  </si>
  <si>
    <t>Создание федерального центра скорой медицинской помощи в ЗАТО Железногорске Красноярского края</t>
  </si>
  <si>
    <t>Капитальный ремонт детского стационара</t>
  </si>
  <si>
    <t>Капитальный ремонт туберкулезного диспансера</t>
  </si>
  <si>
    <t>3.1</t>
  </si>
  <si>
    <t>3.4</t>
  </si>
  <si>
    <t>4.2</t>
  </si>
  <si>
    <t>6.42</t>
  </si>
  <si>
    <t>Реализация мероприятий муниципальной целевой программы "О территориальном планировании ЗАТО Железногорск" (приложение 3.20)</t>
  </si>
  <si>
    <t>Реализация мероприятий в рамках:
- ДЦП "Безопасность дорожного движения в Красноярском крае" на 2009 - 2011 годы  (Оснащение Госавтоинспекции Красноярского края техническими комплексами, алкометрическими приборами, гибкими волоконными эндоскопами, приборами для контроля за эксплуатационным состоянием улично-дорожной сети);
- МЦП "Безопасность дорожного движения"
(Организация социальной рекламы по безопасности дорожного движения, проведение конкурса по тематике "Безопасность дорожного движения в ЗАТО Железногорск")</t>
  </si>
  <si>
    <t>Реализация мероприятий в рамках МЦП "Безопасный город",
в том числе:</t>
  </si>
  <si>
    <t>Приобретение гербицидов сплошного действия и проведение работ по уничтожению очагов дикорастущей конопли (мероприятие финансируемое в рамках ДЦП "Комплексные меры противодействия распространению наркомании, пьянства и алкоголизма в Красноярском крае" на 2010 - 2012 годы)</t>
  </si>
  <si>
    <t>7.2.1</t>
  </si>
  <si>
    <t>Реализация мероприятий в рамках:
- КЦП "Обеспечение пожарной безопасности территории Красноярского края на 2008-2010 годы" (Обеспечение первичных мер пожарной безопасности);
- ДЦП "Культура Красноярья" на 2010 - 2012 годы (Противопожарные мероприятия  МОУ ДОД "Детская художественная школа")
- МЦП "Обеспечение  первичных мер пожарной безопасности ЗАТО Железногорск"
в том числе:</t>
  </si>
  <si>
    <t xml:space="preserve">Противопожарные мероприятия  МОУ ДОД "Детская художественная школа", реализуемые в рамках ДЦП "Культура Красноярья" на 2010 - 2012 годы </t>
  </si>
  <si>
    <t xml:space="preserve">Создание на территории ЗАТО Железногорск промышленного парка </t>
  </si>
  <si>
    <t>МБ</t>
  </si>
  <si>
    <t>ВИ</t>
  </si>
  <si>
    <t>Реализация мероприятий в рамках ФЦП "Развитие атомного энергопромышленного комплекса России на 2007 - 2010 годы и на перспективу до 2015 года" 
(Строительство промышленного  производства МОКС-топлива для энергоблока №4 Белоярской АЭС с реактором БН-800 (ФГУП "Горно-химический комбинат"))</t>
  </si>
  <si>
    <t>№1865 от 22.11.2011</t>
  </si>
  <si>
    <t>№260 от 14.02.2012</t>
  </si>
  <si>
    <t>№264 от 14.02.2012</t>
  </si>
  <si>
    <t xml:space="preserve">Реализация МЦП «Об установлении мер социальной поддержки отдельных категорий граждан населения ЗАТО Железногорск на 2009 -2011 годы» и ДЦП "Меры социальной поддержки для отдельных категорий граждан" на 2012 - 2014 годы"                              </t>
  </si>
  <si>
    <t>Развитие кадрового потенциала муниципальной службы в ЗАТО Железногорск как инструмента повышения эффективности муниципального управления развитием территории</t>
  </si>
  <si>
    <t>Реализация мероприятий в рамках ДЦП "Обновление парка автобусов для муниципальных нужд ЗАТО Железногорск", МП "Развитие транспортной системы, содержание и благоустройство территории ЗАТО Железногорск" (Приобретение автобусов для муниципальных нужд ЗАТО Железногорск)</t>
  </si>
  <si>
    <t>Строительство и модернизация объектов электроснабжения ЗАТО Железногорск</t>
  </si>
  <si>
    <t>Субвенция на создание специальных условий для получения инвалидам начального и среднего профессионального образования</t>
  </si>
  <si>
    <t>Реализация мероприятий краевой и муниципальной долгосрочных целевых программ "Доступная среда инвалидов" на 2011-2013 годы</t>
  </si>
  <si>
    <t>Реализация муниципальной целевой программы «Об установлении мер социальной поддержки отдельных категорий граждан населения ЗАТО Железногорск на 2009 -2011 годы»
(Новогодние мероприятия связанные с вручением подарков детям, и  проведением Декады инвалидов)</t>
  </si>
  <si>
    <t>Реконструкция автомобильной дороги Красноярск - Железногорск (Реализация мероприятия в рамках ДЦП «Дорожный фонд Красноярского края» на 2009-2011 годы  и ДЦП "Дороги Красноярья" на 2012-2016 годы, ГП Красноярского края «Развитие транспортной системы»)</t>
  </si>
  <si>
    <t>Реализация мероприятий в рамках:
- ДЦП "Модернизация, реконструкция и капитальный ремонт объектов коммунальной инфраструктуры муниципальных образований Красноярского края на 2010-2012 годы";
- МЦП "Энергетическое обеспечение ЗАТО Железногорск";
- МП "Реформирование и модернизация жилищно-коммунального хозяйства и повышение энергетической эффективности на территории ЗАТО Железногорск" (приложение 3.1)</t>
  </si>
  <si>
    <t>Реализация мероприятий в рамках:
- ДЦП "Энергосбережение и повышение энергетической эффективности в Красноярском крае на 2010-2012 годы";
- МЦП «Энергосбережение и повышение энергетической эффективности ЗАТО Железногорск»;
- МП "Реформирование и модернизация жилищно-коммунального хозяйства и повышение энергетической эффективности на территории ЗАТО Железногорск" (приложение 3.2)</t>
  </si>
  <si>
    <t>Реализация мероприятий в рамках долгосрочной целевой программы "Реконструкция и ремонт дорог местного значения на территории ЗАТО Железногорск на 2012 - 2014 годы, МП "Развитие транспортной системы, содержание и благоустройство территории ЗАТО Железногорск" (приложение 3.4)</t>
  </si>
  <si>
    <t>Реализация мероприятий в рамках МЦП "Чистый город",  МП  "Охрана окружающей среды, воспроизводство природных ресурсов на территории ЗАТО Железногорск" (приложение 3.5)</t>
  </si>
  <si>
    <t>Реализация мероприятий краевой долгосрочной целевой программы "Реализация социально-экологических мероприятий, направленных на улучшение радиационной обстановки на территориях влияния радиационно опасных объектов" (приложение 3.6)</t>
  </si>
  <si>
    <t>Реализация мероприятий в рамках:
- ДЦП "Дом" на 2010 - 2012 годы
- МЦП "Строительство жилых домов и обеспечение жилищной застройки инфраструктурой" (приложение 3.7)</t>
  </si>
  <si>
    <t>Реализация муниципальной целевой программы «Старшее поколение» (приложение 3.8)</t>
  </si>
  <si>
    <t>Реализация мероприятий в рамках:
- КЦП "Дети" на 2010-2012 годы
- МЦП "Организация отдыха, оздоровления и занятости детей ЗАТО Железногорск на 2009-2011 годы" и  ДЦП "Развитие системы отдыха, оздоровления и занятости детей ЗАТО Железногорск на 2012-2014 годы" (приложение 3.12)</t>
  </si>
  <si>
    <t>Реализация мероприятий в рамках:
- КЦП "Техническое творчество детей, учащейся и студенческой молодежи" на 2011-2013 годы (проект);
- МЦП "Одаренные дети ЗАТО Железногорск" (приложение 3.13)</t>
  </si>
  <si>
    <t>Реализация муниципальной целевой программы «Комплексные  меры противодействия злоупотреблению наркотическими средствами и их незаконному  обороту» (приложение 3.15)</t>
  </si>
  <si>
    <t>7.6.1</t>
  </si>
  <si>
    <t>7.6</t>
  </si>
  <si>
    <t>7.5</t>
  </si>
  <si>
    <t>5.1</t>
  </si>
  <si>
    <t>5.2</t>
  </si>
  <si>
    <t xml:space="preserve">Реализация мероприятий в рамках ФЦП "Реформирование и развитие оборонно-промышленного комплекса" (приложение 3.16) </t>
  </si>
  <si>
    <t xml:space="preserve">Реализация мероприятий в рамках  ФЦП "Глобальная навигационная система" (приложение 3.17) </t>
  </si>
  <si>
    <t>Реализация высокоэффективных инвестиционных проектов (приложение 3.18)</t>
  </si>
  <si>
    <t>10.1</t>
  </si>
  <si>
    <t>Создание условий для развития малого и среднего бизнеса, в рамках реализации мероприятий долгосрочной целевой программы "Развитие субъектов малого и среднего предпринимательства в Красноярском крае" и муниципальной целевой программы "Развитие малого и среднего предпринимательства на территории ЗАТО Железногорск" (приложение 3.19)</t>
  </si>
  <si>
    <t>Сохранение для жителей ЗАТО Железногорск достигнутого повышенного стандарта качества предоставления жилищно-коммунальных услуг в условиях перехода жилищно-коммунальной отрасли к рыночным отношениям</t>
  </si>
  <si>
    <t>Построение современных организационных форм местного самоуправления, стимулирующих социальную и политическую активность населения ЗАТО Железногорск</t>
  </si>
  <si>
    <t>Реализация мероприятий в рамках:
- КЦП "Культура Красноярья";
- ДЦП «Повышение эффективности деятельности органов местного самоуправления»;
- ВЦП "Развитие культуры Красноярского края" на 2011 - 2013 годы; 
- МЦП "Поддержка культуры ЗАТО Железногорск";
- МП "Развитие культуры ЗАТО Железногорск"  (приложение 3.10)</t>
  </si>
  <si>
    <t xml:space="preserve">Объем 
финансирования - всего  </t>
  </si>
  <si>
    <t>Реализация мероприятий в рамках:
- ДЦП "Модернизация, реконструкция и капитальный ремонт объектов коммунальной инфраструктуры муниципальных образований Красноярского края на 2010-2012 годы";
- Закона Красноярского края от 10.12.2009 №9-4155 "О краевом бюджете на 2010 год и плановый период 2011-2012 годов";
- МЦП "Реформирование и модернизация жилищно-коммунального хозяйства ЗАТО Железногорск";
- МП "Реформирование и модернизация жилищно-коммунального хозяйства и повышение энергетической эффективности на территории ЗАТО Железногорск" (приложение 3.3)</t>
  </si>
  <si>
    <t>2016 год</t>
  </si>
  <si>
    <t>2017 год</t>
  </si>
  <si>
    <t xml:space="preserve">2016 год    </t>
  </si>
  <si>
    <t xml:space="preserve">2017 год    </t>
  </si>
  <si>
    <t>Реализация мероприятий в рамках:
- КЦП "Обеспечение жизнедеятельности образовательных учреждений края" на 2010-2012 годы";
- МЦП "Обеспечение деятельности учреждений дошкольного, общего и дополнительного образования ЗАТО Железногорск";
- МП "Развитие образования ЗАТО Железногорск" (приложение 3.11)</t>
  </si>
  <si>
    <t>Реализация мероприятий краевой долгосрочной целевой программы "Реализация социально-экологических мероприятий, направленных на улучшение радиационной обстановки на территориях влияния радиационно опасных объектов" Приобретение и поставка для ФГУП "ГХК" 17 единиц медицинского оборудования ) (приложение 3.6)</t>
  </si>
  <si>
    <t>Субвенция бюджетам муниципальных образований края на реализацию Закона края от 20 декабря 2007 года № 4-1092 «О наделении органов местного самоуправления муниципальных районов и городских округов края государственными полномочиями по назначению и выплате ежемесячной компенсационной выплаты  родителю (законному представителю - опекуну, приемному родителю), совместно проживающему с ребенком от 1,5 до 3 лет,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учреждения» (ДЦП "Дети" на 2010-2012) с учетом доставки и пересылки</t>
  </si>
  <si>
    <t>Субвенции на реализацию Закона края от 20 декабря 2005 года № 17-4271 «О наделении органов местного самоуправления муниципальных районов и городских округов края государственными полномочиями по социальной поддержке населения в соответствии с Законом края «О защите прав ребенка» в части оплаты стоимости проезда детей из малоимущих семей из районов Крайнего Севера и приравненных к ним местностей к месту отдыха и обратно (ст.13)</t>
  </si>
  <si>
    <t>Субвенции на ежемесячную доплату к пенсии по случаю потери кормильца детям военнослужащих, погибших (умерших) в период прохождения военной службы; военнослужащих, умерших после увольнения в связи с получением заболеваний, увечий, ранений, травм в период прохождения военной службы; сотрудников органов внутренних дел, умерших в связи с получением травм, ранений, увечий и заболеваний в период выполнения служебных обязанностей</t>
  </si>
  <si>
    <t>Реализация мероприятий в рамках краевой ДЦП "От массовости к мастерству" на 2011-2013 годы и МЦП "Развитие физической культуры и спорта и формирование здорового образа жизни в ЗАТО Железногорск" (приложение 3.9)</t>
  </si>
  <si>
    <t>Реализация мероприятий в рамках:
- МЦП "Молодежная политика ЗАТО Железногорск на 2009-2011 годы",
- ДЦП "Развитие молодежного участия - развитие молодежной политики" на 2012 - 2014 годы"</t>
  </si>
  <si>
    <t>Содержание межпоселенческих автомобильных дорог круглогодичного действия, находящихся в составе муниципальной казны ЗАТО Железногорск; содержание дорог общего пользования местного значения  (реализация мероприятий в рамках ведомственной целевой программы "Развитие и модернизация автомобильных дорог Красноярского края на период 2011-2013 годы", ДЦП "Дороги Красноярья" на 2012-2016 годы, ГП Красноярского края «Развитие транспортной системы», МП "Развитие транспортной системы, содержание и благоустройство территории ЗАТО Железногорск"</t>
  </si>
  <si>
    <t>ВСЕГО ПО ПРОГРАММЕ:</t>
  </si>
  <si>
    <t>Приложение № 2
к решению Совета депутатов
от 23 ноября 2017 № 24-98Р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</si>
</sst>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0.0"/>
    <numFmt numFmtId="166" formatCode="#,##0.000"/>
    <numFmt numFmtId="167" formatCode="#,##0.0_р_."/>
    <numFmt numFmtId="168" formatCode="#,##0.00_р_."/>
  </numFmts>
  <fonts count="9">
    <font>
      <sz val="10"/>
      <name val="Arial Cyr"/>
    </font>
    <font>
      <sz val="10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4" fillId="0" borderId="0"/>
  </cellStyleXfs>
  <cellXfs count="151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vertical="center" wrapText="1"/>
    </xf>
    <xf numFmtId="4" fontId="2" fillId="3" borderId="0" xfId="0" applyNumberFormat="1" applyFont="1" applyFill="1" applyAlignment="1">
      <alignment vertical="center" wrapText="1"/>
    </xf>
    <xf numFmtId="164" fontId="2" fillId="3" borderId="0" xfId="0" applyNumberFormat="1" applyFont="1" applyFill="1" applyAlignment="1">
      <alignment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7" fontId="2" fillId="3" borderId="0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Alignment="1">
      <alignment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167" fontId="2" fillId="0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4" fontId="2" fillId="0" borderId="0" xfId="3" applyNumberFormat="1" applyFont="1" applyFill="1" applyAlignment="1">
      <alignment horizontal="center" vertical="center" wrapText="1"/>
    </xf>
    <xf numFmtId="164" fontId="2" fillId="2" borderId="0" xfId="3" applyNumberFormat="1" applyFont="1" applyFill="1" applyAlignment="1">
      <alignment horizontal="center" vertical="center" wrapText="1"/>
    </xf>
    <xf numFmtId="4" fontId="2" fillId="0" borderId="0" xfId="3" applyNumberFormat="1" applyFont="1" applyFill="1" applyAlignment="1">
      <alignment vertical="center" wrapText="1"/>
    </xf>
    <xf numFmtId="0" fontId="3" fillId="0" borderId="0" xfId="3" applyFont="1" applyFill="1" applyAlignment="1">
      <alignment vertical="center" wrapText="1"/>
    </xf>
    <xf numFmtId="0" fontId="2" fillId="0" borderId="0" xfId="3" applyFont="1" applyFill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Alignment="1">
      <alignment vertical="center" wrapText="1"/>
    </xf>
    <xf numFmtId="3" fontId="2" fillId="0" borderId="0" xfId="0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horizontal="left" vertical="center" wrapText="1"/>
    </xf>
    <xf numFmtId="167" fontId="2" fillId="0" borderId="1" xfId="2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67" fontId="2" fillId="0" borderId="1" xfId="3" applyNumberFormat="1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 wrapText="1"/>
    </xf>
    <xf numFmtId="4" fontId="2" fillId="0" borderId="0" xfId="3" applyNumberFormat="1" applyFont="1" applyFill="1" applyAlignment="1">
      <alignment horizontal="center" vertical="center" wrapText="1"/>
    </xf>
    <xf numFmtId="164" fontId="2" fillId="0" borderId="0" xfId="3" applyNumberFormat="1" applyFont="1" applyFill="1" applyAlignment="1">
      <alignment vertical="center"/>
    </xf>
    <xf numFmtId="0" fontId="2" fillId="0" borderId="0" xfId="3" applyFont="1" applyFill="1" applyAlignment="1">
      <alignment vertical="center"/>
    </xf>
    <xf numFmtId="168" fontId="2" fillId="0" borderId="1" xfId="3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 applyProtection="1">
      <alignment horizontal="left" vertical="center" wrapText="1"/>
    </xf>
    <xf numFmtId="4" fontId="5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2" fillId="0" borderId="1" xfId="3" applyNumberFormat="1" applyFont="1" applyFill="1" applyBorder="1" applyAlignment="1">
      <alignment horizontal="left" vertical="center" wrapText="1"/>
    </xf>
    <xf numFmtId="4" fontId="3" fillId="2" borderId="1" xfId="3" applyNumberFormat="1" applyFont="1" applyFill="1" applyBorder="1" applyAlignment="1">
      <alignment horizontal="left" vertical="center" wrapText="1"/>
    </xf>
    <xf numFmtId="167" fontId="3" fillId="2" borderId="1" xfId="3" applyNumberFormat="1" applyFont="1" applyFill="1" applyBorder="1" applyAlignment="1">
      <alignment horizontal="center" vertical="center" wrapText="1"/>
    </xf>
    <xf numFmtId="0" fontId="3" fillId="2" borderId="0" xfId="3" applyFont="1" applyFill="1" applyAlignment="1">
      <alignment vertical="center" wrapText="1"/>
    </xf>
    <xf numFmtId="0" fontId="2" fillId="2" borderId="0" xfId="3" applyFont="1" applyFill="1" applyAlignment="1">
      <alignment vertical="center" wrapText="1"/>
    </xf>
    <xf numFmtId="165" fontId="2" fillId="3" borderId="0" xfId="0" applyNumberFormat="1" applyFont="1" applyFill="1" applyAlignment="1">
      <alignment horizontal="center" vertical="center" wrapText="1"/>
    </xf>
    <xf numFmtId="164" fontId="2" fillId="3" borderId="0" xfId="0" applyNumberFormat="1" applyFont="1" applyFill="1" applyAlignment="1">
      <alignment horizontal="center" vertical="center" wrapText="1"/>
    </xf>
    <xf numFmtId="4" fontId="2" fillId="0" borderId="0" xfId="3" applyNumberFormat="1" applyFont="1" applyFill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4" fontId="2" fillId="0" borderId="0" xfId="0" applyNumberFormat="1" applyFont="1" applyFill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" fontId="2" fillId="0" borderId="6" xfId="3" applyNumberFormat="1" applyFont="1" applyFill="1" applyBorder="1" applyAlignment="1">
      <alignment horizontal="center" vertical="center" wrapText="1"/>
    </xf>
    <xf numFmtId="4" fontId="2" fillId="0" borderId="8" xfId="3" applyNumberFormat="1" applyFont="1" applyFill="1" applyBorder="1" applyAlignment="1">
      <alignment horizontal="center" vertical="center" wrapText="1"/>
    </xf>
    <xf numFmtId="4" fontId="2" fillId="0" borderId="4" xfId="3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7" xfId="3" applyNumberFormat="1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49" fontId="3" fillId="2" borderId="2" xfId="3" applyNumberFormat="1" applyFont="1" applyFill="1" applyBorder="1" applyAlignment="1">
      <alignment horizontal="center" vertical="center" wrapText="1"/>
    </xf>
    <xf numFmtId="49" fontId="3" fillId="2" borderId="7" xfId="3" applyNumberFormat="1" applyFont="1" applyFill="1" applyBorder="1" applyAlignment="1">
      <alignment horizontal="center" vertical="center" wrapText="1"/>
    </xf>
    <xf numFmtId="49" fontId="3" fillId="2" borderId="3" xfId="3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ПРИЛОЖЕНИЕ_3_объемы и источники финансирования" xfId="2"/>
    <cellStyle name="Обычный_Прогр. соц.-эк. разв.приложение №1 правлен. вариант1" xfId="3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AE743"/>
  <sheetViews>
    <sheetView tabSelected="1" view="pageBreakPreview" zoomScaleNormal="100" zoomScaleSheetLayoutView="100" workbookViewId="0">
      <pane ySplit="6" topLeftCell="A7" activePane="bottomLeft" state="frozen"/>
      <selection pane="bottomLeft" activeCell="A7" sqref="A7:G7"/>
    </sheetView>
  </sheetViews>
  <sheetFormatPr defaultRowHeight="12.75"/>
  <cols>
    <col min="1" max="1" width="5.28515625" style="23" bestFit="1" customWidth="1"/>
    <col min="2" max="2" width="78.140625" style="24" customWidth="1"/>
    <col min="3" max="3" width="14.85546875" style="25" customWidth="1"/>
    <col min="4" max="4" width="12.140625" style="25" bestFit="1" customWidth="1"/>
    <col min="5" max="5" width="11.140625" style="25" bestFit="1" customWidth="1"/>
    <col min="6" max="6" width="14.28515625" style="25" bestFit="1" customWidth="1"/>
    <col min="7" max="7" width="13.140625" style="25" bestFit="1" customWidth="1"/>
    <col min="8" max="8" width="16.5703125" style="26" bestFit="1" customWidth="1"/>
    <col min="9" max="13" width="11.140625" style="25" customWidth="1"/>
    <col min="14" max="14" width="12.140625" style="25" customWidth="1"/>
    <col min="15" max="15" width="9" style="25" customWidth="1"/>
    <col min="16" max="16" width="17.28515625" style="25" customWidth="1"/>
    <col min="17" max="17" width="8" style="25" customWidth="1"/>
    <col min="18" max="18" width="17.5703125" style="25" customWidth="1"/>
    <col min="19" max="19" width="11.5703125" style="25" bestFit="1" customWidth="1"/>
    <col min="20" max="16384" width="9.140625" style="25"/>
  </cols>
  <sheetData>
    <row r="1" spans="1:20" s="3" customFormat="1" ht="47.25" customHeight="1">
      <c r="A1" s="32"/>
      <c r="B1" s="33"/>
      <c r="D1" s="110" t="s">
        <v>254</v>
      </c>
      <c r="E1" s="110"/>
      <c r="F1" s="110"/>
      <c r="G1" s="110"/>
      <c r="H1" s="34"/>
    </row>
    <row r="2" spans="1:20" s="3" customFormat="1" ht="41.25" customHeight="1">
      <c r="A2" s="32"/>
      <c r="B2" s="33"/>
      <c r="D2" s="110" t="s">
        <v>177</v>
      </c>
      <c r="E2" s="110"/>
      <c r="F2" s="110"/>
      <c r="G2" s="110"/>
      <c r="H2" s="34"/>
    </row>
    <row r="3" spans="1:20" s="3" customFormat="1" ht="26.25" customHeight="1">
      <c r="A3" s="111" t="s">
        <v>13</v>
      </c>
      <c r="B3" s="111"/>
      <c r="C3" s="111"/>
      <c r="D3" s="111"/>
      <c r="E3" s="111"/>
      <c r="F3" s="111"/>
      <c r="G3" s="111"/>
      <c r="H3" s="34"/>
    </row>
    <row r="4" spans="1:20" s="3" customFormat="1">
      <c r="A4" s="112" t="s">
        <v>8</v>
      </c>
      <c r="B4" s="113" t="s">
        <v>9</v>
      </c>
      <c r="C4" s="115" t="s">
        <v>239</v>
      </c>
      <c r="D4" s="115" t="s">
        <v>11</v>
      </c>
      <c r="E4" s="115"/>
      <c r="F4" s="115"/>
      <c r="G4" s="115"/>
      <c r="H4" s="34"/>
    </row>
    <row r="5" spans="1:20" s="3" customFormat="1" ht="25.5">
      <c r="A5" s="112"/>
      <c r="B5" s="114"/>
      <c r="C5" s="115"/>
      <c r="D5" s="2" t="s">
        <v>2</v>
      </c>
      <c r="E5" s="2" t="s">
        <v>12</v>
      </c>
      <c r="F5" s="104" t="s">
        <v>5</v>
      </c>
      <c r="G5" s="2" t="s">
        <v>15</v>
      </c>
      <c r="H5" s="34"/>
    </row>
    <row r="6" spans="1:20" s="3" customFormat="1">
      <c r="A6" s="11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34"/>
    </row>
    <row r="7" spans="1:20" s="5" customFormat="1" ht="18.75" customHeight="1">
      <c r="A7" s="116" t="s">
        <v>21</v>
      </c>
      <c r="B7" s="116"/>
      <c r="C7" s="116"/>
      <c r="D7" s="116"/>
      <c r="E7" s="116"/>
      <c r="F7" s="116"/>
      <c r="G7" s="116"/>
      <c r="H7" s="35"/>
    </row>
    <row r="8" spans="1:20" s="5" customFormat="1" ht="24" customHeight="1">
      <c r="A8" s="36">
        <v>1</v>
      </c>
      <c r="B8" s="117" t="s">
        <v>39</v>
      </c>
      <c r="C8" s="118"/>
      <c r="D8" s="118"/>
      <c r="E8" s="118"/>
      <c r="F8" s="118"/>
      <c r="G8" s="119"/>
      <c r="H8" s="35"/>
    </row>
    <row r="9" spans="1:20" s="5" customFormat="1" ht="17.25" customHeight="1">
      <c r="A9" s="120" t="s">
        <v>40</v>
      </c>
      <c r="B9" s="121"/>
      <c r="C9" s="121"/>
      <c r="D9" s="121"/>
      <c r="E9" s="121"/>
      <c r="F9" s="121"/>
      <c r="G9" s="122"/>
      <c r="H9" s="35"/>
    </row>
    <row r="10" spans="1:20" s="3" customFormat="1" ht="28.5" customHeight="1">
      <c r="A10" s="123" t="s">
        <v>42</v>
      </c>
      <c r="B10" s="9" t="s">
        <v>211</v>
      </c>
      <c r="C10" s="13">
        <f>D10+E10+F10+G10</f>
        <v>1200000</v>
      </c>
      <c r="D10" s="13">
        <f>D11+D12+D13+D14+D15</f>
        <v>0</v>
      </c>
      <c r="E10" s="13">
        <f>E11+E12+E13+E14+E15</f>
        <v>0</v>
      </c>
      <c r="F10" s="13">
        <f>F11+F12+F13+F14+F15</f>
        <v>0</v>
      </c>
      <c r="G10" s="13">
        <f>G11+G12+G13+G14+G15</f>
        <v>1200000</v>
      </c>
      <c r="H10" s="34"/>
      <c r="S10" s="8"/>
      <c r="T10" s="8"/>
    </row>
    <row r="11" spans="1:20" s="3" customFormat="1">
      <c r="A11" s="124"/>
      <c r="B11" s="9" t="s">
        <v>16</v>
      </c>
      <c r="C11" s="13">
        <f t="shared" ref="C11:C19" si="0">D11+E11+F11+G11</f>
        <v>0</v>
      </c>
      <c r="D11" s="13">
        <v>0</v>
      </c>
      <c r="E11" s="13">
        <v>0</v>
      </c>
      <c r="F11" s="13">
        <v>0</v>
      </c>
      <c r="G11" s="13">
        <v>0</v>
      </c>
      <c r="H11" s="34"/>
      <c r="S11" s="8"/>
      <c r="T11" s="8"/>
    </row>
    <row r="12" spans="1:20" s="3" customFormat="1">
      <c r="A12" s="124"/>
      <c r="B12" s="9" t="s">
        <v>17</v>
      </c>
      <c r="C12" s="13">
        <f t="shared" si="0"/>
        <v>0</v>
      </c>
      <c r="D12" s="13">
        <v>0</v>
      </c>
      <c r="E12" s="13">
        <v>0</v>
      </c>
      <c r="F12" s="13">
        <v>0</v>
      </c>
      <c r="G12" s="13">
        <v>0</v>
      </c>
      <c r="H12" s="34"/>
      <c r="S12" s="8"/>
      <c r="T12" s="8"/>
    </row>
    <row r="13" spans="1:20" s="3" customFormat="1">
      <c r="A13" s="124"/>
      <c r="B13" s="9" t="s">
        <v>32</v>
      </c>
      <c r="C13" s="13">
        <f t="shared" si="0"/>
        <v>469700</v>
      </c>
      <c r="D13" s="13">
        <v>0</v>
      </c>
      <c r="E13" s="13">
        <v>0</v>
      </c>
      <c r="F13" s="13">
        <v>0</v>
      </c>
      <c r="G13" s="13">
        <v>469700</v>
      </c>
      <c r="H13" s="34"/>
      <c r="S13" s="8"/>
      <c r="T13" s="8"/>
    </row>
    <row r="14" spans="1:20" s="3" customFormat="1">
      <c r="A14" s="124"/>
      <c r="B14" s="9" t="s">
        <v>33</v>
      </c>
      <c r="C14" s="13">
        <f t="shared" si="0"/>
        <v>618600</v>
      </c>
      <c r="D14" s="13">
        <v>0</v>
      </c>
      <c r="E14" s="13">
        <v>0</v>
      </c>
      <c r="F14" s="13">
        <v>0</v>
      </c>
      <c r="G14" s="13">
        <v>618600</v>
      </c>
      <c r="H14" s="34"/>
      <c r="S14" s="8"/>
      <c r="T14" s="8"/>
    </row>
    <row r="15" spans="1:20" s="3" customFormat="1">
      <c r="A15" s="125"/>
      <c r="B15" s="9" t="s">
        <v>34</v>
      </c>
      <c r="C15" s="13">
        <f t="shared" si="0"/>
        <v>111700</v>
      </c>
      <c r="D15" s="13">
        <v>0</v>
      </c>
      <c r="E15" s="13">
        <v>0</v>
      </c>
      <c r="F15" s="13">
        <v>0</v>
      </c>
      <c r="G15" s="13">
        <v>111700</v>
      </c>
      <c r="H15" s="34"/>
      <c r="S15" s="8"/>
      <c r="T15" s="8"/>
    </row>
    <row r="16" spans="1:20" s="3" customFormat="1" ht="92.25" customHeight="1">
      <c r="A16" s="123" t="s">
        <v>43</v>
      </c>
      <c r="B16" s="9" t="s">
        <v>216</v>
      </c>
      <c r="C16" s="106">
        <f>D16+E16+F16+G16</f>
        <v>517411.98687000002</v>
      </c>
      <c r="D16" s="106">
        <f>D17+D18+D19+D20+D21+D22+D23</f>
        <v>26296</v>
      </c>
      <c r="E16" s="106">
        <f t="shared" ref="E16:G16" si="1">E17+E18+E19+E20+E21+E22+E23</f>
        <v>0</v>
      </c>
      <c r="F16" s="106">
        <f>F17+F18+F19+F20+F21+F22+F23</f>
        <v>491115.98687000002</v>
      </c>
      <c r="G16" s="106">
        <f t="shared" si="1"/>
        <v>0</v>
      </c>
      <c r="H16" s="34"/>
      <c r="S16" s="8"/>
      <c r="T16" s="8"/>
    </row>
    <row r="17" spans="1:20" s="3" customFormat="1">
      <c r="A17" s="124"/>
      <c r="B17" s="9" t="s">
        <v>16</v>
      </c>
      <c r="C17" s="106">
        <f>D17+E17+F17+G17</f>
        <v>19505</v>
      </c>
      <c r="D17" s="106">
        <v>18955</v>
      </c>
      <c r="E17" s="106">
        <v>0</v>
      </c>
      <c r="F17" s="106">
        <v>550</v>
      </c>
      <c r="G17" s="106">
        <v>0</v>
      </c>
      <c r="H17" s="34"/>
      <c r="S17" s="8"/>
      <c r="T17" s="8"/>
    </row>
    <row r="18" spans="1:20" s="3" customFormat="1">
      <c r="A18" s="124"/>
      <c r="B18" s="9" t="s">
        <v>17</v>
      </c>
      <c r="C18" s="106">
        <f t="shared" si="0"/>
        <v>9688.5781900000002</v>
      </c>
      <c r="D18" s="106">
        <v>7341</v>
      </c>
      <c r="E18" s="106">
        <v>0</v>
      </c>
      <c r="F18" s="106">
        <v>2347.5781900000002</v>
      </c>
      <c r="G18" s="106">
        <v>0</v>
      </c>
      <c r="H18" s="34"/>
      <c r="S18" s="8"/>
      <c r="T18" s="8"/>
    </row>
    <row r="19" spans="1:20" s="3" customFormat="1">
      <c r="A19" s="124"/>
      <c r="B19" s="9" t="s">
        <v>32</v>
      </c>
      <c r="C19" s="106">
        <f t="shared" si="0"/>
        <v>92856.228629999998</v>
      </c>
      <c r="D19" s="106">
        <v>0</v>
      </c>
      <c r="E19" s="106">
        <v>0</v>
      </c>
      <c r="F19" s="106">
        <v>92856.228629999998</v>
      </c>
      <c r="G19" s="106">
        <v>0</v>
      </c>
      <c r="H19" s="34"/>
      <c r="S19" s="8"/>
      <c r="T19" s="8"/>
    </row>
    <row r="20" spans="1:20" s="3" customFormat="1">
      <c r="A20" s="124"/>
      <c r="B20" s="9" t="s">
        <v>33</v>
      </c>
      <c r="C20" s="106">
        <f>D20+E20+F20+G20</f>
        <v>194517.03120999999</v>
      </c>
      <c r="D20" s="106">
        <v>0</v>
      </c>
      <c r="E20" s="106">
        <v>0</v>
      </c>
      <c r="F20" s="106">
        <v>194517.03120999999</v>
      </c>
      <c r="G20" s="106">
        <v>0</v>
      </c>
      <c r="H20" s="34"/>
      <c r="S20" s="8"/>
      <c r="T20" s="8"/>
    </row>
    <row r="21" spans="1:20" s="3" customFormat="1">
      <c r="A21" s="124"/>
      <c r="B21" s="9" t="s">
        <v>34</v>
      </c>
      <c r="C21" s="106">
        <f>D21+E21+F21+G21</f>
        <v>172854.76121</v>
      </c>
      <c r="D21" s="106">
        <v>0</v>
      </c>
      <c r="E21" s="106">
        <v>0</v>
      </c>
      <c r="F21" s="106">
        <v>172854.76121</v>
      </c>
      <c r="G21" s="106">
        <v>0</v>
      </c>
      <c r="H21" s="34"/>
      <c r="S21" s="8"/>
      <c r="T21" s="8"/>
    </row>
    <row r="22" spans="1:20" s="3" customFormat="1">
      <c r="A22" s="124"/>
      <c r="B22" s="9" t="s">
        <v>241</v>
      </c>
      <c r="C22" s="106">
        <f t="shared" ref="C22:C23" si="2">D22+E22+F22+G22</f>
        <v>20540.4944</v>
      </c>
      <c r="D22" s="106">
        <v>0</v>
      </c>
      <c r="E22" s="106">
        <v>0</v>
      </c>
      <c r="F22" s="106">
        <v>20540.4944</v>
      </c>
      <c r="G22" s="106">
        <v>0</v>
      </c>
      <c r="H22" s="34"/>
      <c r="S22" s="8"/>
      <c r="T22" s="8"/>
    </row>
    <row r="23" spans="1:20" s="3" customFormat="1">
      <c r="A23" s="125"/>
      <c r="B23" s="9" t="s">
        <v>242</v>
      </c>
      <c r="C23" s="106">
        <f t="shared" si="2"/>
        <v>7449.8932299999997</v>
      </c>
      <c r="D23" s="106">
        <v>0</v>
      </c>
      <c r="E23" s="106">
        <v>0</v>
      </c>
      <c r="F23" s="106">
        <v>7449.8932299999997</v>
      </c>
      <c r="G23" s="106">
        <v>0</v>
      </c>
      <c r="H23" s="34"/>
      <c r="S23" s="8"/>
      <c r="T23" s="8"/>
    </row>
    <row r="24" spans="1:20" s="43" customFormat="1">
      <c r="A24" s="130"/>
      <c r="B24" s="98" t="s">
        <v>1</v>
      </c>
      <c r="C24" s="17">
        <f>C10+C16</f>
        <v>1717411.9868700001</v>
      </c>
      <c r="D24" s="17">
        <f>D10+D16</f>
        <v>26296</v>
      </c>
      <c r="E24" s="17">
        <f>E10+E16</f>
        <v>0</v>
      </c>
      <c r="F24" s="17">
        <f>F10+F16</f>
        <v>491115.98687000002</v>
      </c>
      <c r="G24" s="17">
        <f t="shared" ref="C24:G29" si="3">G10+G16</f>
        <v>1200000</v>
      </c>
      <c r="H24" s="41"/>
      <c r="I24" s="42"/>
      <c r="S24" s="44"/>
      <c r="T24" s="44"/>
    </row>
    <row r="25" spans="1:20" s="43" customFormat="1">
      <c r="A25" s="131"/>
      <c r="B25" s="98" t="s">
        <v>16</v>
      </c>
      <c r="C25" s="17">
        <f t="shared" si="3"/>
        <v>19505</v>
      </c>
      <c r="D25" s="17">
        <f t="shared" si="3"/>
        <v>18955</v>
      </c>
      <c r="E25" s="17">
        <f t="shared" si="3"/>
        <v>0</v>
      </c>
      <c r="F25" s="17">
        <f t="shared" si="3"/>
        <v>550</v>
      </c>
      <c r="G25" s="17">
        <f t="shared" si="3"/>
        <v>0</v>
      </c>
      <c r="H25" s="41">
        <f>D25+D26+D27+D28+D29</f>
        <v>26296</v>
      </c>
      <c r="I25" s="42"/>
      <c r="S25" s="44"/>
      <c r="T25" s="44"/>
    </row>
    <row r="26" spans="1:20" s="43" customFormat="1">
      <c r="A26" s="131"/>
      <c r="B26" s="98" t="s">
        <v>17</v>
      </c>
      <c r="C26" s="17">
        <f>C12+C18</f>
        <v>9688.5781900000002</v>
      </c>
      <c r="D26" s="17">
        <f t="shared" si="3"/>
        <v>7341</v>
      </c>
      <c r="E26" s="17">
        <f t="shared" si="3"/>
        <v>0</v>
      </c>
      <c r="F26" s="17">
        <f t="shared" si="3"/>
        <v>2347.5781900000002</v>
      </c>
      <c r="G26" s="17">
        <f t="shared" si="3"/>
        <v>0</v>
      </c>
      <c r="H26" s="41"/>
      <c r="I26" s="42"/>
      <c r="S26" s="44"/>
      <c r="T26" s="44"/>
    </row>
    <row r="27" spans="1:20" s="43" customFormat="1">
      <c r="A27" s="131"/>
      <c r="B27" s="98" t="s">
        <v>32</v>
      </c>
      <c r="C27" s="17">
        <f t="shared" si="3"/>
        <v>562556.22863000003</v>
      </c>
      <c r="D27" s="17">
        <f t="shared" si="3"/>
        <v>0</v>
      </c>
      <c r="E27" s="17">
        <f t="shared" si="3"/>
        <v>0</v>
      </c>
      <c r="F27" s="17">
        <f>F13+F19</f>
        <v>92856.228629999998</v>
      </c>
      <c r="G27" s="17">
        <f t="shared" si="3"/>
        <v>469700</v>
      </c>
      <c r="H27" s="45"/>
      <c r="I27" s="46"/>
      <c r="J27" s="47"/>
      <c r="K27" s="47"/>
      <c r="L27" s="47"/>
      <c r="M27" s="47"/>
      <c r="N27" s="47"/>
      <c r="O27" s="47"/>
      <c r="P27" s="47"/>
      <c r="Q27" s="47"/>
      <c r="R27" s="47"/>
      <c r="S27" s="44"/>
      <c r="T27" s="44"/>
    </row>
    <row r="28" spans="1:20" s="43" customFormat="1">
      <c r="A28" s="131"/>
      <c r="B28" s="98" t="s">
        <v>33</v>
      </c>
      <c r="C28" s="17">
        <f t="shared" si="3"/>
        <v>813117.03120999993</v>
      </c>
      <c r="D28" s="17">
        <f t="shared" si="3"/>
        <v>0</v>
      </c>
      <c r="E28" s="17">
        <f t="shared" si="3"/>
        <v>0</v>
      </c>
      <c r="F28" s="17">
        <f t="shared" si="3"/>
        <v>194517.03120999999</v>
      </c>
      <c r="G28" s="17">
        <f t="shared" si="3"/>
        <v>618600</v>
      </c>
      <c r="H28" s="48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4"/>
      <c r="T28" s="44"/>
    </row>
    <row r="29" spans="1:20" s="43" customFormat="1">
      <c r="A29" s="131"/>
      <c r="B29" s="98" t="s">
        <v>34</v>
      </c>
      <c r="C29" s="17">
        <f>C15+C21</f>
        <v>284554.76121000003</v>
      </c>
      <c r="D29" s="17">
        <f t="shared" si="3"/>
        <v>0</v>
      </c>
      <c r="E29" s="17">
        <f>E15+E21</f>
        <v>0</v>
      </c>
      <c r="F29" s="17">
        <f t="shared" si="3"/>
        <v>172854.76121</v>
      </c>
      <c r="G29" s="17">
        <f>G15+G21</f>
        <v>111700</v>
      </c>
      <c r="H29" s="48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4"/>
      <c r="T29" s="44"/>
    </row>
    <row r="30" spans="1:20" s="43" customFormat="1">
      <c r="A30" s="131"/>
      <c r="B30" s="107" t="s">
        <v>241</v>
      </c>
      <c r="C30" s="17">
        <f>C22</f>
        <v>20540.4944</v>
      </c>
      <c r="D30" s="17">
        <f t="shared" ref="D30:G30" si="4">D22</f>
        <v>0</v>
      </c>
      <c r="E30" s="17">
        <f t="shared" si="4"/>
        <v>0</v>
      </c>
      <c r="F30" s="17">
        <f t="shared" si="4"/>
        <v>20540.4944</v>
      </c>
      <c r="G30" s="17">
        <f t="shared" si="4"/>
        <v>0</v>
      </c>
      <c r="H30" s="48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4"/>
      <c r="T30" s="44"/>
    </row>
    <row r="31" spans="1:20" s="43" customFormat="1">
      <c r="A31" s="132"/>
      <c r="B31" s="107" t="s">
        <v>242</v>
      </c>
      <c r="C31" s="17">
        <f>C23</f>
        <v>7449.8932299999997</v>
      </c>
      <c r="D31" s="17">
        <f t="shared" ref="D31:G31" si="5">D23</f>
        <v>0</v>
      </c>
      <c r="E31" s="17">
        <f t="shared" si="5"/>
        <v>0</v>
      </c>
      <c r="F31" s="17">
        <f t="shared" si="5"/>
        <v>7449.8932299999997</v>
      </c>
      <c r="G31" s="17">
        <f t="shared" si="5"/>
        <v>0</v>
      </c>
      <c r="H31" s="48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4"/>
      <c r="T31" s="44"/>
    </row>
    <row r="32" spans="1:20" s="40" customFormat="1" ht="28.5" customHeight="1">
      <c r="A32" s="36">
        <v>2</v>
      </c>
      <c r="B32" s="126" t="s">
        <v>236</v>
      </c>
      <c r="C32" s="126"/>
      <c r="D32" s="126"/>
      <c r="E32" s="126"/>
      <c r="F32" s="126"/>
      <c r="G32" s="126"/>
      <c r="H32" s="35"/>
      <c r="I32" s="5"/>
    </row>
    <row r="33" spans="1:20" s="40" customFormat="1" ht="16.5" customHeight="1">
      <c r="A33" s="120" t="s">
        <v>40</v>
      </c>
      <c r="B33" s="121"/>
      <c r="C33" s="121"/>
      <c r="D33" s="121"/>
      <c r="E33" s="121"/>
      <c r="F33" s="121"/>
      <c r="G33" s="122"/>
      <c r="H33" s="35"/>
      <c r="I33" s="5"/>
    </row>
    <row r="34" spans="1:20" s="3" customFormat="1" ht="83.25" customHeight="1">
      <c r="A34" s="123" t="s">
        <v>50</v>
      </c>
      <c r="B34" s="9" t="s">
        <v>217</v>
      </c>
      <c r="C34" s="13">
        <f>D34+E34+F34+G34</f>
        <v>302977.25875000004</v>
      </c>
      <c r="D34" s="13">
        <f>D35+D36+D37+D38+D39</f>
        <v>0</v>
      </c>
      <c r="E34" s="13">
        <f>E35+E36+E37+E38+E39</f>
        <v>5900.3099999999995</v>
      </c>
      <c r="F34" s="13">
        <f>F35+F36+F37+F38+F39</f>
        <v>116519.34875</v>
      </c>
      <c r="G34" s="13">
        <f>G35+G36+G37+G38+G39</f>
        <v>180557.6</v>
      </c>
      <c r="H34" s="34"/>
      <c r="S34" s="8"/>
      <c r="T34" s="8"/>
    </row>
    <row r="35" spans="1:20" s="3" customFormat="1">
      <c r="A35" s="124"/>
      <c r="B35" s="9" t="s">
        <v>20</v>
      </c>
      <c r="C35" s="13">
        <f>D35+E35+F35+G35</f>
        <v>182012.2</v>
      </c>
      <c r="D35" s="13">
        <v>0</v>
      </c>
      <c r="E35" s="102">
        <v>5900.3099999999995</v>
      </c>
      <c r="F35" s="102">
        <v>4694.29</v>
      </c>
      <c r="G35" s="102">
        <v>171417.60000000001</v>
      </c>
      <c r="H35" s="34"/>
      <c r="S35" s="8"/>
      <c r="T35" s="8"/>
    </row>
    <row r="36" spans="1:20" s="3" customFormat="1">
      <c r="A36" s="124"/>
      <c r="B36" s="9" t="s">
        <v>10</v>
      </c>
      <c r="C36" s="13">
        <f t="shared" ref="C36:C38" si="6">D36+E36+F36+G36</f>
        <v>12870</v>
      </c>
      <c r="D36" s="102">
        <v>0</v>
      </c>
      <c r="E36" s="102">
        <v>0</v>
      </c>
      <c r="F36" s="102">
        <v>5350</v>
      </c>
      <c r="G36" s="102">
        <v>7520</v>
      </c>
      <c r="H36" s="34" t="s">
        <v>205</v>
      </c>
      <c r="I36" s="38"/>
      <c r="J36" s="39"/>
      <c r="K36" s="39"/>
      <c r="L36" s="39"/>
      <c r="M36" s="39"/>
      <c r="N36" s="39"/>
      <c r="O36" s="39"/>
      <c r="P36" s="39"/>
      <c r="Q36" s="39"/>
      <c r="R36" s="39"/>
      <c r="S36" s="8"/>
      <c r="T36" s="8"/>
    </row>
    <row r="37" spans="1:20" s="3" customFormat="1">
      <c r="A37" s="124"/>
      <c r="B37" s="9" t="s">
        <v>32</v>
      </c>
      <c r="C37" s="13">
        <f t="shared" si="6"/>
        <v>35677.599999999999</v>
      </c>
      <c r="D37" s="102">
        <v>0</v>
      </c>
      <c r="E37" s="102">
        <v>0</v>
      </c>
      <c r="F37" s="102">
        <v>35057.599999999999</v>
      </c>
      <c r="G37" s="102">
        <v>620</v>
      </c>
      <c r="H37" s="37"/>
      <c r="I37" s="38"/>
      <c r="J37" s="39"/>
      <c r="K37" s="39"/>
      <c r="L37" s="39"/>
      <c r="M37" s="39"/>
      <c r="N37" s="39"/>
      <c r="O37" s="39"/>
      <c r="P37" s="39"/>
      <c r="Q37" s="39"/>
      <c r="R37" s="39"/>
      <c r="S37" s="8"/>
      <c r="T37" s="8"/>
    </row>
    <row r="38" spans="1:20" s="3" customFormat="1">
      <c r="A38" s="124"/>
      <c r="B38" s="9" t="s">
        <v>33</v>
      </c>
      <c r="C38" s="13">
        <f t="shared" si="6"/>
        <v>33287.638749999998</v>
      </c>
      <c r="D38" s="102">
        <v>0</v>
      </c>
      <c r="E38" s="102">
        <v>0</v>
      </c>
      <c r="F38" s="102">
        <v>32787.638749999998</v>
      </c>
      <c r="G38" s="102">
        <v>500</v>
      </c>
      <c r="H38" s="37"/>
      <c r="I38" s="38"/>
      <c r="J38" s="39"/>
      <c r="K38" s="39"/>
      <c r="L38" s="39"/>
      <c r="M38" s="39"/>
      <c r="N38" s="39"/>
      <c r="O38" s="39"/>
      <c r="P38" s="39"/>
      <c r="Q38" s="39"/>
      <c r="R38" s="39"/>
      <c r="S38" s="8"/>
      <c r="T38" s="8"/>
    </row>
    <row r="39" spans="1:20" s="3" customFormat="1">
      <c r="A39" s="125"/>
      <c r="B39" s="9" t="s">
        <v>34</v>
      </c>
      <c r="C39" s="13">
        <f>D39+E39+F39+G39</f>
        <v>39129.82</v>
      </c>
      <c r="D39" s="102">
        <v>0</v>
      </c>
      <c r="E39" s="102">
        <v>0</v>
      </c>
      <c r="F39" s="102">
        <v>38629.82</v>
      </c>
      <c r="G39" s="102">
        <v>500</v>
      </c>
      <c r="H39" s="37"/>
      <c r="I39" s="38"/>
      <c r="J39" s="39"/>
      <c r="K39" s="39"/>
      <c r="L39" s="39"/>
      <c r="M39" s="39"/>
      <c r="N39" s="39"/>
      <c r="O39" s="39"/>
      <c r="P39" s="39"/>
      <c r="Q39" s="39"/>
      <c r="R39" s="39"/>
      <c r="S39" s="8"/>
      <c r="T39" s="8"/>
    </row>
    <row r="40" spans="1:20" s="3" customFormat="1" ht="17.25" customHeight="1">
      <c r="A40" s="127" t="s">
        <v>41</v>
      </c>
      <c r="B40" s="128"/>
      <c r="C40" s="128"/>
      <c r="D40" s="128"/>
      <c r="E40" s="128"/>
      <c r="F40" s="128"/>
      <c r="G40" s="129"/>
      <c r="H40" s="37"/>
      <c r="I40" s="38"/>
      <c r="J40" s="39"/>
      <c r="K40" s="39"/>
      <c r="L40" s="39"/>
      <c r="M40" s="39"/>
      <c r="N40" s="39"/>
      <c r="O40" s="39"/>
      <c r="P40" s="39"/>
      <c r="Q40" s="39"/>
      <c r="R40" s="39"/>
      <c r="S40" s="8"/>
      <c r="T40" s="8"/>
    </row>
    <row r="41" spans="1:20" s="3" customFormat="1" ht="121.5" customHeight="1">
      <c r="A41" s="123" t="s">
        <v>51</v>
      </c>
      <c r="B41" s="9" t="s">
        <v>240</v>
      </c>
      <c r="C41" s="106">
        <f>D41+E41+F41+G41</f>
        <v>275649.53269000002</v>
      </c>
      <c r="D41" s="106">
        <f>SUM(D42:D48)</f>
        <v>44866.97</v>
      </c>
      <c r="E41" s="106">
        <f t="shared" ref="E41" si="7">SUM(E42:E48)</f>
        <v>12691.41</v>
      </c>
      <c r="F41" s="106">
        <f>SUM(F42:F48)</f>
        <v>218091.15268999999</v>
      </c>
      <c r="G41" s="106">
        <f>SUM(G42:G48)</f>
        <v>0</v>
      </c>
      <c r="H41" s="34"/>
      <c r="S41" s="8"/>
      <c r="T41" s="8"/>
    </row>
    <row r="42" spans="1:20" s="3" customFormat="1">
      <c r="A42" s="124"/>
      <c r="B42" s="9" t="s">
        <v>16</v>
      </c>
      <c r="C42" s="106">
        <f t="shared" ref="C42:C45" si="8">D42+E42+F42+G42</f>
        <v>58188.179999999993</v>
      </c>
      <c r="D42" s="106">
        <v>2683.57</v>
      </c>
      <c r="E42" s="106">
        <v>12691.41</v>
      </c>
      <c r="F42" s="106">
        <v>42813.2</v>
      </c>
      <c r="G42" s="106">
        <v>0</v>
      </c>
      <c r="H42" s="34"/>
      <c r="S42" s="8"/>
      <c r="T42" s="8"/>
    </row>
    <row r="43" spans="1:20" s="3" customFormat="1">
      <c r="A43" s="124"/>
      <c r="B43" s="9" t="s">
        <v>17</v>
      </c>
      <c r="C43" s="106">
        <f t="shared" si="8"/>
        <v>14339.864</v>
      </c>
      <c r="D43" s="106">
        <v>0</v>
      </c>
      <c r="E43" s="106">
        <v>0</v>
      </c>
      <c r="F43" s="106">
        <v>14339.864</v>
      </c>
      <c r="G43" s="106">
        <v>0</v>
      </c>
      <c r="H43" s="34" t="s">
        <v>206</v>
      </c>
      <c r="S43" s="8"/>
      <c r="T43" s="8"/>
    </row>
    <row r="44" spans="1:20" s="3" customFormat="1">
      <c r="A44" s="124"/>
      <c r="B44" s="9" t="s">
        <v>32</v>
      </c>
      <c r="C44" s="106">
        <f t="shared" si="8"/>
        <v>78450.600000000006</v>
      </c>
      <c r="D44" s="106">
        <v>42183.4</v>
      </c>
      <c r="E44" s="106">
        <v>0</v>
      </c>
      <c r="F44" s="106">
        <v>36267.199999999997</v>
      </c>
      <c r="G44" s="106">
        <v>0</v>
      </c>
      <c r="H44" s="34"/>
      <c r="S44" s="8"/>
      <c r="T44" s="8"/>
    </row>
    <row r="45" spans="1:20" s="3" customFormat="1">
      <c r="A45" s="124"/>
      <c r="B45" s="9" t="s">
        <v>33</v>
      </c>
      <c r="C45" s="106">
        <f t="shared" si="8"/>
        <v>31041.488000000001</v>
      </c>
      <c r="D45" s="106">
        <v>0</v>
      </c>
      <c r="E45" s="106">
        <v>0</v>
      </c>
      <c r="F45" s="106">
        <v>31041.488000000001</v>
      </c>
      <c r="G45" s="106">
        <v>0</v>
      </c>
      <c r="H45" s="34"/>
      <c r="S45" s="8"/>
      <c r="T45" s="8"/>
    </row>
    <row r="46" spans="1:20" s="3" customFormat="1">
      <c r="A46" s="124"/>
      <c r="B46" s="9" t="s">
        <v>34</v>
      </c>
      <c r="C46" s="106">
        <f>D46+E46+F46+G46</f>
        <v>12204.487290000001</v>
      </c>
      <c r="D46" s="106">
        <v>0</v>
      </c>
      <c r="E46" s="106">
        <v>0</v>
      </c>
      <c r="F46" s="106">
        <v>12204.487290000001</v>
      </c>
      <c r="G46" s="106">
        <v>0</v>
      </c>
      <c r="H46" s="34"/>
      <c r="S46" s="8"/>
      <c r="T46" s="8"/>
    </row>
    <row r="47" spans="1:20" s="3" customFormat="1">
      <c r="A47" s="124"/>
      <c r="B47" s="9" t="s">
        <v>241</v>
      </c>
      <c r="C47" s="106">
        <f t="shared" ref="C47" si="9">D47+E47+F47+G47</f>
        <v>36424.913399999998</v>
      </c>
      <c r="D47" s="106">
        <v>0</v>
      </c>
      <c r="E47" s="106">
        <v>0</v>
      </c>
      <c r="F47" s="106">
        <v>36424.913399999998</v>
      </c>
      <c r="G47" s="106">
        <v>0</v>
      </c>
      <c r="H47" s="34"/>
      <c r="S47" s="8"/>
      <c r="T47" s="8"/>
    </row>
    <row r="48" spans="1:20" s="3" customFormat="1">
      <c r="A48" s="125"/>
      <c r="B48" s="9" t="s">
        <v>242</v>
      </c>
      <c r="C48" s="106">
        <f>D48+E48+F48+G48</f>
        <v>45000</v>
      </c>
      <c r="D48" s="106">
        <v>0</v>
      </c>
      <c r="E48" s="106">
        <v>0</v>
      </c>
      <c r="F48" s="106">
        <v>45000</v>
      </c>
      <c r="G48" s="106">
        <v>0</v>
      </c>
      <c r="H48" s="34"/>
      <c r="S48" s="8"/>
      <c r="T48" s="8"/>
    </row>
    <row r="49" spans="1:24" s="43" customFormat="1">
      <c r="A49" s="130"/>
      <c r="B49" s="98" t="s">
        <v>1</v>
      </c>
      <c r="C49" s="17">
        <f>C34+C41</f>
        <v>578626.79144000006</v>
      </c>
      <c r="D49" s="17">
        <f>D34+D41</f>
        <v>44866.97</v>
      </c>
      <c r="E49" s="17">
        <f t="shared" ref="C49:G54" si="10">E34+E41</f>
        <v>18591.72</v>
      </c>
      <c r="F49" s="17">
        <f>F34+F41</f>
        <v>334610.50144000002</v>
      </c>
      <c r="G49" s="17">
        <f t="shared" si="10"/>
        <v>180557.6</v>
      </c>
      <c r="H49" s="41"/>
      <c r="I49" s="42"/>
      <c r="S49" s="44"/>
      <c r="T49" s="44"/>
      <c r="U49" s="50"/>
      <c r="V49" s="50"/>
      <c r="W49" s="50"/>
      <c r="X49" s="50"/>
    </row>
    <row r="50" spans="1:24" s="43" customFormat="1">
      <c r="A50" s="131"/>
      <c r="B50" s="98" t="s">
        <v>16</v>
      </c>
      <c r="C50" s="17">
        <f t="shared" si="10"/>
        <v>240200.38</v>
      </c>
      <c r="D50" s="17">
        <f t="shared" si="10"/>
        <v>2683.57</v>
      </c>
      <c r="E50" s="17">
        <f t="shared" si="10"/>
        <v>18591.72</v>
      </c>
      <c r="F50" s="17">
        <f t="shared" si="10"/>
        <v>47507.49</v>
      </c>
      <c r="G50" s="17">
        <f t="shared" si="10"/>
        <v>171417.60000000001</v>
      </c>
      <c r="H50" s="41"/>
      <c r="I50" s="42"/>
      <c r="S50" s="44"/>
      <c r="T50" s="44"/>
      <c r="U50" s="50"/>
      <c r="V50" s="50"/>
      <c r="W50" s="50"/>
      <c r="X50" s="50"/>
    </row>
    <row r="51" spans="1:24" s="43" customFormat="1">
      <c r="A51" s="131"/>
      <c r="B51" s="98" t="s">
        <v>17</v>
      </c>
      <c r="C51" s="17">
        <f t="shared" si="10"/>
        <v>27209.864000000001</v>
      </c>
      <c r="D51" s="17">
        <f t="shared" si="10"/>
        <v>0</v>
      </c>
      <c r="E51" s="17">
        <f t="shared" si="10"/>
        <v>0</v>
      </c>
      <c r="F51" s="17">
        <f t="shared" si="10"/>
        <v>19689.864000000001</v>
      </c>
      <c r="G51" s="17">
        <f t="shared" si="10"/>
        <v>7520</v>
      </c>
      <c r="H51" s="41"/>
      <c r="I51" s="42"/>
      <c r="S51" s="44"/>
      <c r="T51" s="44"/>
      <c r="U51" s="50"/>
      <c r="V51" s="50"/>
      <c r="W51" s="50"/>
      <c r="X51" s="50"/>
    </row>
    <row r="52" spans="1:24" s="43" customFormat="1">
      <c r="A52" s="131"/>
      <c r="B52" s="98" t="s">
        <v>32</v>
      </c>
      <c r="C52" s="17">
        <f t="shared" si="10"/>
        <v>114128.20000000001</v>
      </c>
      <c r="D52" s="17">
        <f t="shared" si="10"/>
        <v>42183.4</v>
      </c>
      <c r="E52" s="17">
        <f t="shared" si="10"/>
        <v>0</v>
      </c>
      <c r="F52" s="17">
        <f t="shared" si="10"/>
        <v>71324.799999999988</v>
      </c>
      <c r="G52" s="17">
        <f t="shared" si="10"/>
        <v>620</v>
      </c>
      <c r="H52" s="45"/>
      <c r="I52" s="46"/>
      <c r="J52" s="47"/>
      <c r="K52" s="47"/>
      <c r="L52" s="47"/>
      <c r="M52" s="47"/>
      <c r="N52" s="47"/>
      <c r="O52" s="47"/>
      <c r="P52" s="47"/>
      <c r="Q52" s="47"/>
      <c r="R52" s="47"/>
      <c r="S52" s="44"/>
      <c r="T52" s="44"/>
      <c r="U52" s="50"/>
      <c r="V52" s="50"/>
      <c r="W52" s="50"/>
      <c r="X52" s="50"/>
    </row>
    <row r="53" spans="1:24" s="43" customFormat="1">
      <c r="A53" s="131"/>
      <c r="B53" s="98" t="s">
        <v>33</v>
      </c>
      <c r="C53" s="17">
        <f t="shared" si="10"/>
        <v>64329.126749999996</v>
      </c>
      <c r="D53" s="17">
        <f t="shared" si="10"/>
        <v>0</v>
      </c>
      <c r="E53" s="17">
        <f t="shared" si="10"/>
        <v>0</v>
      </c>
      <c r="F53" s="17">
        <f t="shared" si="10"/>
        <v>63829.126749999996</v>
      </c>
      <c r="G53" s="17">
        <f t="shared" si="10"/>
        <v>500</v>
      </c>
      <c r="H53" s="48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4"/>
      <c r="T53" s="44"/>
      <c r="U53" s="50"/>
      <c r="V53" s="50"/>
      <c r="W53" s="50"/>
      <c r="X53" s="50"/>
    </row>
    <row r="54" spans="1:24" s="43" customFormat="1">
      <c r="A54" s="131"/>
      <c r="B54" s="98" t="s">
        <v>34</v>
      </c>
      <c r="C54" s="17">
        <f>C39+C46</f>
        <v>51334.307289999997</v>
      </c>
      <c r="D54" s="17">
        <f>D39+D46</f>
        <v>0</v>
      </c>
      <c r="E54" s="17">
        <f t="shared" si="10"/>
        <v>0</v>
      </c>
      <c r="F54" s="17">
        <f t="shared" si="10"/>
        <v>50834.307289999997</v>
      </c>
      <c r="G54" s="17">
        <f>G39+G46</f>
        <v>500</v>
      </c>
      <c r="H54" s="48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4"/>
      <c r="T54" s="44"/>
      <c r="U54" s="50"/>
      <c r="V54" s="50"/>
      <c r="W54" s="50"/>
      <c r="X54" s="50"/>
    </row>
    <row r="55" spans="1:24" s="43" customFormat="1">
      <c r="A55" s="131"/>
      <c r="B55" s="107" t="s">
        <v>241</v>
      </c>
      <c r="C55" s="17">
        <f>C47</f>
        <v>36424.913399999998</v>
      </c>
      <c r="D55" s="17">
        <f>D47</f>
        <v>0</v>
      </c>
      <c r="E55" s="17">
        <f t="shared" ref="E55:G55" si="11">E47</f>
        <v>0</v>
      </c>
      <c r="F55" s="17">
        <f t="shared" si="11"/>
        <v>36424.913399999998</v>
      </c>
      <c r="G55" s="17">
        <f t="shared" si="11"/>
        <v>0</v>
      </c>
      <c r="H55" s="48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4"/>
      <c r="T55" s="44"/>
      <c r="U55" s="50"/>
      <c r="V55" s="50"/>
      <c r="W55" s="50"/>
      <c r="X55" s="50"/>
    </row>
    <row r="56" spans="1:24" s="43" customFormat="1">
      <c r="A56" s="132"/>
      <c r="B56" s="107" t="s">
        <v>242</v>
      </c>
      <c r="C56" s="17">
        <f>C48</f>
        <v>45000</v>
      </c>
      <c r="D56" s="17">
        <f>D48</f>
        <v>0</v>
      </c>
      <c r="E56" s="17">
        <f t="shared" ref="E56:G56" si="12">E48</f>
        <v>0</v>
      </c>
      <c r="F56" s="17">
        <f t="shared" si="12"/>
        <v>45000</v>
      </c>
      <c r="G56" s="17">
        <f t="shared" si="12"/>
        <v>0</v>
      </c>
      <c r="H56" s="48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4"/>
      <c r="T56" s="44"/>
      <c r="U56" s="50"/>
      <c r="V56" s="50"/>
      <c r="W56" s="50"/>
      <c r="X56" s="50"/>
    </row>
    <row r="57" spans="1:24" s="40" customFormat="1" ht="40.5" customHeight="1">
      <c r="A57" s="36">
        <v>3</v>
      </c>
      <c r="B57" s="126" t="s">
        <v>44</v>
      </c>
      <c r="C57" s="126"/>
      <c r="D57" s="126"/>
      <c r="E57" s="126"/>
      <c r="F57" s="126"/>
      <c r="G57" s="126"/>
      <c r="H57" s="34"/>
      <c r="I57" s="3"/>
      <c r="J57" s="3"/>
      <c r="K57" s="3"/>
      <c r="L57" s="3"/>
      <c r="M57" s="3"/>
      <c r="N57" s="3"/>
      <c r="O57" s="3"/>
      <c r="P57" s="3"/>
      <c r="Q57" s="3"/>
      <c r="R57" s="3"/>
      <c r="S57" s="8"/>
      <c r="T57" s="8"/>
    </row>
    <row r="58" spans="1:24" s="40" customFormat="1" ht="17.25" customHeight="1">
      <c r="A58" s="120" t="s">
        <v>45</v>
      </c>
      <c r="B58" s="121"/>
      <c r="C58" s="121"/>
      <c r="D58" s="121"/>
      <c r="E58" s="121"/>
      <c r="F58" s="121"/>
      <c r="G58" s="122"/>
      <c r="H58" s="34"/>
      <c r="I58" s="3"/>
      <c r="J58" s="3"/>
      <c r="K58" s="3"/>
      <c r="L58" s="3"/>
      <c r="M58" s="3"/>
      <c r="N58" s="3"/>
      <c r="O58" s="3"/>
      <c r="P58" s="3"/>
      <c r="Q58" s="3"/>
      <c r="R58" s="3"/>
      <c r="S58" s="8"/>
      <c r="T58" s="8"/>
    </row>
    <row r="59" spans="1:24" s="3" customFormat="1" ht="102.75" customHeight="1">
      <c r="A59" s="123" t="s">
        <v>190</v>
      </c>
      <c r="B59" s="109" t="s">
        <v>252</v>
      </c>
      <c r="C59" s="106">
        <f>D59+E59+F59+G59</f>
        <v>1082105.7050699999</v>
      </c>
      <c r="D59" s="106">
        <f>SUM(D60:D66)</f>
        <v>0</v>
      </c>
      <c r="E59" s="106">
        <f t="shared" ref="E59" si="13">SUM(E60:E66)</f>
        <v>526957.29267999995</v>
      </c>
      <c r="F59" s="106">
        <f>SUM(F60:F66)</f>
        <v>555148.41238999995</v>
      </c>
      <c r="G59" s="103">
        <f>SUM(G60:G66)</f>
        <v>0</v>
      </c>
      <c r="H59" s="34"/>
      <c r="S59" s="8"/>
      <c r="T59" s="8"/>
    </row>
    <row r="60" spans="1:24" s="3" customFormat="1">
      <c r="A60" s="124"/>
      <c r="B60" s="9" t="s">
        <v>16</v>
      </c>
      <c r="C60" s="106">
        <f>D60+E60+F60+G60</f>
        <v>127153.17517999999</v>
      </c>
      <c r="D60" s="106">
        <v>0</v>
      </c>
      <c r="E60" s="106">
        <v>9113.5939999999991</v>
      </c>
      <c r="F60" s="106">
        <v>118039.58117999999</v>
      </c>
      <c r="G60" s="13">
        <v>0</v>
      </c>
      <c r="H60" s="34"/>
      <c r="S60" s="8"/>
      <c r="T60" s="8"/>
    </row>
    <row r="61" spans="1:24" s="3" customFormat="1">
      <c r="A61" s="124"/>
      <c r="B61" s="9" t="s">
        <v>17</v>
      </c>
      <c r="C61" s="106">
        <f t="shared" ref="C61:C80" si="14">D61+E61+F61+G61</f>
        <v>126142.13582</v>
      </c>
      <c r="D61" s="106">
        <v>0</v>
      </c>
      <c r="E61" s="106">
        <f>9633.1+4537.2+86251.09868</f>
        <v>100421.39868</v>
      </c>
      <c r="F61" s="106">
        <f>25675.36514+45.372</f>
        <v>25720.737140000001</v>
      </c>
      <c r="G61" s="13">
        <v>0</v>
      </c>
      <c r="H61" s="34"/>
      <c r="S61" s="8"/>
      <c r="T61" s="8"/>
    </row>
    <row r="62" spans="1:24" s="3" customFormat="1">
      <c r="A62" s="124"/>
      <c r="B62" s="9" t="s">
        <v>32</v>
      </c>
      <c r="C62" s="106">
        <f t="shared" si="14"/>
        <v>138360.649</v>
      </c>
      <c r="D62" s="106">
        <v>0</v>
      </c>
      <c r="E62" s="106">
        <v>86252.3</v>
      </c>
      <c r="F62" s="106">
        <v>52108.349000000002</v>
      </c>
      <c r="G62" s="13">
        <v>0</v>
      </c>
      <c r="H62" s="34"/>
      <c r="S62" s="8"/>
      <c r="T62" s="8"/>
    </row>
    <row r="63" spans="1:24" s="3" customFormat="1">
      <c r="A63" s="124"/>
      <c r="B63" s="9" t="s">
        <v>33</v>
      </c>
      <c r="C63" s="106">
        <f t="shared" si="14"/>
        <v>180969.54558999999</v>
      </c>
      <c r="D63" s="106">
        <v>0</v>
      </c>
      <c r="E63" s="106">
        <v>70583.899999999994</v>
      </c>
      <c r="F63" s="106">
        <f>70442.94161+39942.70398</f>
        <v>110385.64559</v>
      </c>
      <c r="G63" s="13">
        <v>0</v>
      </c>
      <c r="H63" s="34"/>
      <c r="S63" s="8"/>
      <c r="T63" s="8"/>
    </row>
    <row r="64" spans="1:24" s="3" customFormat="1">
      <c r="A64" s="124"/>
      <c r="B64" s="9" t="s">
        <v>34</v>
      </c>
      <c r="C64" s="106">
        <f>D64+E64+F64+G64</f>
        <v>161328.16956000001</v>
      </c>
      <c r="D64" s="106">
        <v>0</v>
      </c>
      <c r="E64" s="106">
        <v>79564</v>
      </c>
      <c r="F64" s="106">
        <v>81764.169559999995</v>
      </c>
      <c r="G64" s="13">
        <v>0</v>
      </c>
      <c r="H64" s="34"/>
      <c r="S64" s="8"/>
      <c r="T64" s="8"/>
    </row>
    <row r="65" spans="1:20" s="3" customFormat="1">
      <c r="A65" s="124"/>
      <c r="B65" s="9" t="s">
        <v>241</v>
      </c>
      <c r="C65" s="106">
        <f t="shared" ref="C65:C66" si="15">D65+E65+F65+G65</f>
        <v>176936.59091999999</v>
      </c>
      <c r="D65" s="106">
        <v>0</v>
      </c>
      <c r="E65" s="106">
        <f>83303.5+10000</f>
        <v>93303.5</v>
      </c>
      <c r="F65" s="106">
        <f>83496.839+136.25192</f>
        <v>83633.090920000002</v>
      </c>
      <c r="G65" s="106">
        <v>0</v>
      </c>
      <c r="H65" s="34"/>
      <c r="S65" s="8"/>
      <c r="T65" s="8"/>
    </row>
    <row r="66" spans="1:20" s="3" customFormat="1">
      <c r="A66" s="125"/>
      <c r="B66" s="9" t="s">
        <v>242</v>
      </c>
      <c r="C66" s="106">
        <f t="shared" si="15"/>
        <v>171215.43900000001</v>
      </c>
      <c r="D66" s="106">
        <v>0</v>
      </c>
      <c r="E66" s="106">
        <v>87718.6</v>
      </c>
      <c r="F66" s="106">
        <v>83496.839000000007</v>
      </c>
      <c r="G66" s="106">
        <v>0</v>
      </c>
      <c r="H66" s="34"/>
      <c r="S66" s="8"/>
      <c r="T66" s="8"/>
    </row>
    <row r="67" spans="1:20" s="3" customFormat="1" ht="56.25" customHeight="1">
      <c r="A67" s="123" t="s">
        <v>47</v>
      </c>
      <c r="B67" s="9" t="s">
        <v>218</v>
      </c>
      <c r="C67" s="106">
        <f>D67+E67+F67+G67</f>
        <v>574992.25586000003</v>
      </c>
      <c r="D67" s="106">
        <f>SUM(D68:D74)</f>
        <v>32945.160000000003</v>
      </c>
      <c r="E67" s="106">
        <f t="shared" ref="E67:G67" si="16">SUM(E68:E74)</f>
        <v>96624.138300000006</v>
      </c>
      <c r="F67" s="106">
        <f t="shared" si="16"/>
        <v>445422.95756000001</v>
      </c>
      <c r="G67" s="106">
        <f t="shared" si="16"/>
        <v>0</v>
      </c>
      <c r="H67" s="34"/>
      <c r="S67" s="8"/>
      <c r="T67" s="8"/>
    </row>
    <row r="68" spans="1:20" s="3" customFormat="1" ht="13.5" customHeight="1">
      <c r="A68" s="124"/>
      <c r="B68" s="9" t="s">
        <v>16</v>
      </c>
      <c r="C68" s="106">
        <f t="shared" si="14"/>
        <v>56367.238870000001</v>
      </c>
      <c r="D68" s="106">
        <v>32945.160000000003</v>
      </c>
      <c r="E68" s="106">
        <v>12875.034680000001</v>
      </c>
      <c r="F68" s="106">
        <v>10547.044190000001</v>
      </c>
      <c r="G68" s="106">
        <v>0</v>
      </c>
      <c r="H68" s="34"/>
      <c r="S68" s="8"/>
      <c r="T68" s="8"/>
    </row>
    <row r="69" spans="1:20" s="3" customFormat="1" ht="13.5" customHeight="1">
      <c r="A69" s="124"/>
      <c r="B69" s="9" t="s">
        <v>17</v>
      </c>
      <c r="C69" s="106">
        <f t="shared" si="14"/>
        <v>31915.778259999999</v>
      </c>
      <c r="D69" s="106">
        <v>0</v>
      </c>
      <c r="E69" s="106">
        <v>6732.00101</v>
      </c>
      <c r="F69" s="106">
        <v>25183.777249999999</v>
      </c>
      <c r="G69" s="106">
        <v>0</v>
      </c>
      <c r="H69" s="34"/>
      <c r="S69" s="8"/>
      <c r="T69" s="8"/>
    </row>
    <row r="70" spans="1:20" s="3" customFormat="1" ht="13.5" customHeight="1">
      <c r="A70" s="124"/>
      <c r="B70" s="9" t="s">
        <v>32</v>
      </c>
      <c r="C70" s="106">
        <f>D70+E70+F70+G70</f>
        <v>121219.89774</v>
      </c>
      <c r="D70" s="106">
        <v>0</v>
      </c>
      <c r="E70" s="106">
        <v>19536.902610000001</v>
      </c>
      <c r="F70" s="106">
        <v>101682.99513</v>
      </c>
      <c r="G70" s="106">
        <v>0</v>
      </c>
      <c r="H70" s="34"/>
      <c r="S70" s="8"/>
      <c r="T70" s="8"/>
    </row>
    <row r="71" spans="1:20" s="3" customFormat="1" ht="13.5" customHeight="1">
      <c r="A71" s="124"/>
      <c r="B71" s="9" t="s">
        <v>33</v>
      </c>
      <c r="C71" s="106">
        <f t="shared" si="14"/>
        <v>194838.36515999999</v>
      </c>
      <c r="D71" s="106">
        <v>0</v>
      </c>
      <c r="E71" s="106">
        <v>15000</v>
      </c>
      <c r="F71" s="106">
        <v>179838.36515999999</v>
      </c>
      <c r="G71" s="106">
        <v>0</v>
      </c>
      <c r="H71" s="34"/>
      <c r="S71" s="8"/>
      <c r="T71" s="8"/>
    </row>
    <row r="72" spans="1:20" s="3" customFormat="1" ht="13.5" customHeight="1">
      <c r="A72" s="124"/>
      <c r="B72" s="9" t="s">
        <v>34</v>
      </c>
      <c r="C72" s="106">
        <f t="shared" si="14"/>
        <v>51987.681250000001</v>
      </c>
      <c r="D72" s="106">
        <v>0</v>
      </c>
      <c r="E72" s="106">
        <v>16915</v>
      </c>
      <c r="F72" s="106">
        <v>35072.681250000001</v>
      </c>
      <c r="G72" s="106">
        <v>0</v>
      </c>
      <c r="H72" s="34"/>
      <c r="S72" s="8"/>
      <c r="T72" s="8"/>
    </row>
    <row r="73" spans="1:20" s="3" customFormat="1" ht="13.5" customHeight="1">
      <c r="A73" s="124"/>
      <c r="B73" s="9" t="s">
        <v>241</v>
      </c>
      <c r="C73" s="106">
        <f t="shared" si="14"/>
        <v>37486.85858</v>
      </c>
      <c r="D73" s="106">
        <v>0</v>
      </c>
      <c r="E73" s="106">
        <v>11862</v>
      </c>
      <c r="F73" s="106">
        <v>25624.85858</v>
      </c>
      <c r="G73" s="106">
        <v>0</v>
      </c>
      <c r="H73" s="34"/>
      <c r="S73" s="8"/>
      <c r="T73" s="8"/>
    </row>
    <row r="74" spans="1:20" s="3" customFormat="1" ht="13.5" customHeight="1">
      <c r="A74" s="125"/>
      <c r="B74" s="9" t="s">
        <v>242</v>
      </c>
      <c r="C74" s="106">
        <f>D74+E74+F74+G74</f>
        <v>81176.436000000002</v>
      </c>
      <c r="D74" s="106">
        <v>0</v>
      </c>
      <c r="E74" s="106">
        <v>13703.2</v>
      </c>
      <c r="F74" s="106">
        <v>67473.236000000004</v>
      </c>
      <c r="G74" s="106">
        <v>0</v>
      </c>
      <c r="H74" s="34"/>
      <c r="S74" s="8"/>
      <c r="T74" s="8"/>
    </row>
    <row r="75" spans="1:20" s="3" customFormat="1" ht="62.25" customHeight="1">
      <c r="A75" s="123" t="s">
        <v>48</v>
      </c>
      <c r="B75" s="9" t="s">
        <v>215</v>
      </c>
      <c r="C75" s="13">
        <f>D75+E75+F75+G75</f>
        <v>759880.8</v>
      </c>
      <c r="D75" s="13">
        <f>D76+D77+D78+D79+D80</f>
        <v>0</v>
      </c>
      <c r="E75" s="13">
        <f>E76+E77+E78+E79+E80</f>
        <v>759880.8</v>
      </c>
      <c r="F75" s="13">
        <f>F76+F77+F78+F79+F80</f>
        <v>0</v>
      </c>
      <c r="G75" s="13">
        <f>G76+G77+G78+G79+G80</f>
        <v>0</v>
      </c>
      <c r="H75" s="34"/>
      <c r="S75" s="8"/>
      <c r="T75" s="8"/>
    </row>
    <row r="76" spans="1:20" s="3" customFormat="1" ht="14.25" customHeight="1">
      <c r="A76" s="124"/>
      <c r="B76" s="9" t="s">
        <v>16</v>
      </c>
      <c r="C76" s="13">
        <f t="shared" si="14"/>
        <v>0</v>
      </c>
      <c r="D76" s="13">
        <v>0</v>
      </c>
      <c r="E76" s="13">
        <v>0</v>
      </c>
      <c r="F76" s="13">
        <v>0</v>
      </c>
      <c r="G76" s="13">
        <v>0</v>
      </c>
      <c r="H76" s="34"/>
      <c r="S76" s="8"/>
      <c r="T76" s="8"/>
    </row>
    <row r="77" spans="1:20" s="3" customFormat="1" ht="14.25" customHeight="1">
      <c r="A77" s="124"/>
      <c r="B77" s="9" t="s">
        <v>17</v>
      </c>
      <c r="C77" s="13">
        <f t="shared" si="14"/>
        <v>259880.8</v>
      </c>
      <c r="D77" s="13">
        <v>0</v>
      </c>
      <c r="E77" s="13">
        <v>259880.8</v>
      </c>
      <c r="F77" s="13">
        <v>0</v>
      </c>
      <c r="G77" s="13">
        <v>0</v>
      </c>
      <c r="H77" s="34"/>
      <c r="S77" s="8"/>
      <c r="T77" s="8"/>
    </row>
    <row r="78" spans="1:20" s="3" customFormat="1" ht="14.25" customHeight="1">
      <c r="A78" s="124"/>
      <c r="B78" s="9" t="s">
        <v>32</v>
      </c>
      <c r="C78" s="13">
        <f>D78+E78+F78+G78</f>
        <v>250000</v>
      </c>
      <c r="D78" s="13">
        <v>0</v>
      </c>
      <c r="E78" s="13">
        <v>250000</v>
      </c>
      <c r="F78" s="13">
        <v>0</v>
      </c>
      <c r="G78" s="13">
        <v>0</v>
      </c>
      <c r="H78" s="34"/>
      <c r="S78" s="8"/>
      <c r="T78" s="8"/>
    </row>
    <row r="79" spans="1:20" s="3" customFormat="1" ht="14.25" customHeight="1">
      <c r="A79" s="124"/>
      <c r="B79" s="9" t="s">
        <v>33</v>
      </c>
      <c r="C79" s="13">
        <f t="shared" si="14"/>
        <v>250000</v>
      </c>
      <c r="D79" s="13">
        <v>0</v>
      </c>
      <c r="E79" s="13">
        <v>250000</v>
      </c>
      <c r="F79" s="13">
        <v>0</v>
      </c>
      <c r="G79" s="13">
        <v>0</v>
      </c>
      <c r="H79" s="34"/>
      <c r="S79" s="8"/>
      <c r="T79" s="8"/>
    </row>
    <row r="80" spans="1:20" s="3" customFormat="1" ht="14.25" customHeight="1">
      <c r="A80" s="125"/>
      <c r="B80" s="9" t="s">
        <v>34</v>
      </c>
      <c r="C80" s="13">
        <f t="shared" si="14"/>
        <v>0</v>
      </c>
      <c r="D80" s="13">
        <v>0</v>
      </c>
      <c r="E80" s="13">
        <v>0</v>
      </c>
      <c r="F80" s="13">
        <v>0</v>
      </c>
      <c r="G80" s="13">
        <v>0</v>
      </c>
      <c r="H80" s="34"/>
      <c r="S80" s="8"/>
      <c r="T80" s="8"/>
    </row>
    <row r="81" spans="1:20" s="52" customFormat="1" ht="18" customHeight="1">
      <c r="A81" s="127" t="s">
        <v>46</v>
      </c>
      <c r="B81" s="128"/>
      <c r="C81" s="128"/>
      <c r="D81" s="128"/>
      <c r="E81" s="128"/>
      <c r="F81" s="128"/>
      <c r="G81" s="129"/>
      <c r="H81" s="51"/>
      <c r="S81" s="53"/>
      <c r="T81" s="53"/>
    </row>
    <row r="82" spans="1:20" s="3" customFormat="1" ht="66.75" customHeight="1">
      <c r="A82" s="123" t="s">
        <v>191</v>
      </c>
      <c r="B82" s="9" t="s">
        <v>210</v>
      </c>
      <c r="C82" s="106">
        <f>D82+E82+F82+G82</f>
        <v>138505.07329999999</v>
      </c>
      <c r="D82" s="106">
        <f>SUM(D83:D89)</f>
        <v>0</v>
      </c>
      <c r="E82" s="106">
        <f>SUM(E83:E89)</f>
        <v>0</v>
      </c>
      <c r="F82" s="106">
        <f>SUM(F83:F89)</f>
        <v>138505.07329999999</v>
      </c>
      <c r="G82" s="106">
        <f>SUM(G83:G89)</f>
        <v>0</v>
      </c>
      <c r="H82" s="34"/>
      <c r="S82" s="8"/>
      <c r="T82" s="8"/>
    </row>
    <row r="83" spans="1:20" s="3" customFormat="1">
      <c r="A83" s="124"/>
      <c r="B83" s="9" t="s">
        <v>16</v>
      </c>
      <c r="C83" s="106">
        <f t="shared" ref="C83:C88" si="17">D83+E83+F83+G83</f>
        <v>12000</v>
      </c>
      <c r="D83" s="106">
        <v>0</v>
      </c>
      <c r="E83" s="106">
        <v>0</v>
      </c>
      <c r="F83" s="54">
        <v>12000</v>
      </c>
      <c r="G83" s="106">
        <v>0</v>
      </c>
      <c r="H83" s="99"/>
      <c r="S83" s="8"/>
      <c r="T83" s="8"/>
    </row>
    <row r="84" spans="1:20" s="3" customFormat="1">
      <c r="A84" s="124"/>
      <c r="B84" s="9" t="s">
        <v>17</v>
      </c>
      <c r="C84" s="106">
        <f t="shared" si="17"/>
        <v>16915</v>
      </c>
      <c r="D84" s="106">
        <v>0</v>
      </c>
      <c r="E84" s="106">
        <v>0</v>
      </c>
      <c r="F84" s="54">
        <v>16915</v>
      </c>
      <c r="G84" s="106">
        <v>0</v>
      </c>
      <c r="H84" s="99"/>
      <c r="S84" s="8"/>
      <c r="T84" s="8"/>
    </row>
    <row r="85" spans="1:20" s="3" customFormat="1">
      <c r="A85" s="124"/>
      <c r="B85" s="9" t="s">
        <v>32</v>
      </c>
      <c r="C85" s="106">
        <f t="shared" si="17"/>
        <v>0</v>
      </c>
      <c r="D85" s="106">
        <v>0</v>
      </c>
      <c r="E85" s="106">
        <v>0</v>
      </c>
      <c r="F85" s="54">
        <v>0</v>
      </c>
      <c r="G85" s="106">
        <v>0</v>
      </c>
      <c r="H85" s="99"/>
      <c r="S85" s="8"/>
      <c r="T85" s="8"/>
    </row>
    <row r="86" spans="1:20" s="3" customFormat="1">
      <c r="A86" s="124"/>
      <c r="B86" s="9" t="s">
        <v>33</v>
      </c>
      <c r="C86" s="106">
        <f t="shared" si="17"/>
        <v>0</v>
      </c>
      <c r="D86" s="106">
        <v>0</v>
      </c>
      <c r="E86" s="106">
        <v>0</v>
      </c>
      <c r="F86" s="54">
        <v>0</v>
      </c>
      <c r="G86" s="106">
        <v>0</v>
      </c>
      <c r="H86" s="99"/>
      <c r="S86" s="8"/>
      <c r="T86" s="8"/>
    </row>
    <row r="87" spans="1:20" s="3" customFormat="1">
      <c r="A87" s="124"/>
      <c r="B87" s="9" t="s">
        <v>34</v>
      </c>
      <c r="C87" s="106">
        <f t="shared" si="17"/>
        <v>36330.74</v>
      </c>
      <c r="D87" s="106">
        <v>0</v>
      </c>
      <c r="E87" s="106">
        <v>0</v>
      </c>
      <c r="F87" s="54">
        <v>36330.74</v>
      </c>
      <c r="G87" s="106">
        <v>0</v>
      </c>
      <c r="H87" s="99"/>
      <c r="S87" s="8"/>
      <c r="T87" s="8"/>
    </row>
    <row r="88" spans="1:20" s="3" customFormat="1">
      <c r="A88" s="124"/>
      <c r="B88" s="9" t="s">
        <v>241</v>
      </c>
      <c r="C88" s="106">
        <f t="shared" si="17"/>
        <v>33390</v>
      </c>
      <c r="D88" s="106">
        <v>0</v>
      </c>
      <c r="E88" s="106">
        <v>0</v>
      </c>
      <c r="F88" s="54">
        <v>33390</v>
      </c>
      <c r="G88" s="106">
        <v>0</v>
      </c>
      <c r="H88" s="99"/>
      <c r="S88" s="8"/>
      <c r="T88" s="8"/>
    </row>
    <row r="89" spans="1:20" s="3" customFormat="1">
      <c r="A89" s="125"/>
      <c r="B89" s="9" t="s">
        <v>242</v>
      </c>
      <c r="C89" s="106">
        <f>D89+E89+F89+G89</f>
        <v>39869.333299999998</v>
      </c>
      <c r="D89" s="106">
        <v>0</v>
      </c>
      <c r="E89" s="106">
        <v>0</v>
      </c>
      <c r="F89" s="54">
        <v>39869.333299999998</v>
      </c>
      <c r="G89" s="106">
        <v>0</v>
      </c>
      <c r="H89" s="99"/>
      <c r="S89" s="8"/>
      <c r="T89" s="8"/>
    </row>
    <row r="90" spans="1:20" s="43" customFormat="1" ht="21" customHeight="1">
      <c r="A90" s="130"/>
      <c r="B90" s="98" t="s">
        <v>1</v>
      </c>
      <c r="C90" s="17">
        <f t="shared" ref="C90:G95" si="18">C67+C82+C59+C75</f>
        <v>2555483.8342300002</v>
      </c>
      <c r="D90" s="17">
        <f t="shared" si="18"/>
        <v>32945.160000000003</v>
      </c>
      <c r="E90" s="17">
        <f t="shared" si="18"/>
        <v>1383462.23098</v>
      </c>
      <c r="F90" s="17">
        <f>F67+F82+F59+F75</f>
        <v>1139076.44325</v>
      </c>
      <c r="G90" s="17">
        <f t="shared" si="18"/>
        <v>0</v>
      </c>
      <c r="H90" s="41"/>
      <c r="I90" s="42"/>
      <c r="S90" s="44"/>
      <c r="T90" s="44"/>
    </row>
    <row r="91" spans="1:20" s="43" customFormat="1" ht="21" customHeight="1">
      <c r="A91" s="131"/>
      <c r="B91" s="98" t="s">
        <v>16</v>
      </c>
      <c r="C91" s="17">
        <f t="shared" si="18"/>
        <v>195520.41404999999</v>
      </c>
      <c r="D91" s="17">
        <f t="shared" si="18"/>
        <v>32945.160000000003</v>
      </c>
      <c r="E91" s="17">
        <f t="shared" si="18"/>
        <v>21988.628680000002</v>
      </c>
      <c r="F91" s="17">
        <f t="shared" si="18"/>
        <v>140586.62536999999</v>
      </c>
      <c r="G91" s="17">
        <f t="shared" si="18"/>
        <v>0</v>
      </c>
      <c r="H91" s="41"/>
      <c r="I91" s="42"/>
      <c r="S91" s="44"/>
      <c r="T91" s="44"/>
    </row>
    <row r="92" spans="1:20" s="43" customFormat="1" ht="21" customHeight="1">
      <c r="A92" s="131"/>
      <c r="B92" s="98" t="s">
        <v>17</v>
      </c>
      <c r="C92" s="17">
        <f t="shared" si="18"/>
        <v>434853.71407999995</v>
      </c>
      <c r="D92" s="17">
        <f t="shared" si="18"/>
        <v>0</v>
      </c>
      <c r="E92" s="17">
        <f t="shared" si="18"/>
        <v>367034.19968999998</v>
      </c>
      <c r="F92" s="17">
        <f t="shared" si="18"/>
        <v>67819.514389999997</v>
      </c>
      <c r="G92" s="17">
        <f t="shared" si="18"/>
        <v>0</v>
      </c>
      <c r="H92" s="41"/>
      <c r="I92" s="42"/>
      <c r="S92" s="44"/>
      <c r="T92" s="44"/>
    </row>
    <row r="93" spans="1:20" s="43" customFormat="1" ht="21" customHeight="1">
      <c r="A93" s="131"/>
      <c r="B93" s="98" t="s">
        <v>32</v>
      </c>
      <c r="C93" s="17">
        <f t="shared" si="18"/>
        <v>509580.54674000002</v>
      </c>
      <c r="D93" s="17">
        <f t="shared" si="18"/>
        <v>0</v>
      </c>
      <c r="E93" s="17">
        <f t="shared" si="18"/>
        <v>355789.20261000004</v>
      </c>
      <c r="F93" s="17">
        <f t="shared" si="18"/>
        <v>153791.34412999998</v>
      </c>
      <c r="G93" s="17">
        <f t="shared" si="18"/>
        <v>0</v>
      </c>
      <c r="H93" s="45"/>
      <c r="I93" s="46"/>
      <c r="J93" s="47"/>
      <c r="K93" s="47"/>
      <c r="L93" s="47"/>
      <c r="M93" s="47"/>
      <c r="N93" s="47"/>
      <c r="O93" s="47"/>
      <c r="P93" s="47"/>
      <c r="Q93" s="47"/>
      <c r="R93" s="47"/>
      <c r="S93" s="44"/>
      <c r="T93" s="44"/>
    </row>
    <row r="94" spans="1:20" s="43" customFormat="1" ht="21" customHeight="1">
      <c r="A94" s="131"/>
      <c r="B94" s="98" t="s">
        <v>33</v>
      </c>
      <c r="C94" s="17">
        <f t="shared" si="18"/>
        <v>625807.91075000004</v>
      </c>
      <c r="D94" s="17">
        <f t="shared" si="18"/>
        <v>0</v>
      </c>
      <c r="E94" s="17">
        <f t="shared" si="18"/>
        <v>335583.9</v>
      </c>
      <c r="F94" s="17">
        <f t="shared" si="18"/>
        <v>290224.01075000002</v>
      </c>
      <c r="G94" s="17">
        <f t="shared" si="18"/>
        <v>0</v>
      </c>
      <c r="H94" s="48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4"/>
      <c r="T94" s="44"/>
    </row>
    <row r="95" spans="1:20" s="43" customFormat="1" ht="21" customHeight="1">
      <c r="A95" s="131"/>
      <c r="B95" s="98" t="s">
        <v>34</v>
      </c>
      <c r="C95" s="17">
        <f t="shared" si="18"/>
        <v>249646.59081000002</v>
      </c>
      <c r="D95" s="17">
        <f t="shared" si="18"/>
        <v>0</v>
      </c>
      <c r="E95" s="17">
        <f t="shared" si="18"/>
        <v>96479</v>
      </c>
      <c r="F95" s="17">
        <f t="shared" si="18"/>
        <v>153167.59080999999</v>
      </c>
      <c r="G95" s="17">
        <f t="shared" si="18"/>
        <v>0</v>
      </c>
      <c r="H95" s="48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4"/>
      <c r="T95" s="44"/>
    </row>
    <row r="96" spans="1:20" s="43" customFormat="1" ht="21" customHeight="1">
      <c r="A96" s="131"/>
      <c r="B96" s="107" t="s">
        <v>241</v>
      </c>
      <c r="C96" s="17">
        <f>C65+C73+C88</f>
        <v>247813.44949999999</v>
      </c>
      <c r="D96" s="17">
        <f t="shared" ref="D96:G96" si="19">D65+D73+D88</f>
        <v>0</v>
      </c>
      <c r="E96" s="17">
        <f t="shared" si="19"/>
        <v>105165.5</v>
      </c>
      <c r="F96" s="17">
        <f t="shared" si="19"/>
        <v>142647.94949999999</v>
      </c>
      <c r="G96" s="17">
        <f t="shared" si="19"/>
        <v>0</v>
      </c>
      <c r="H96" s="48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4"/>
      <c r="T96" s="44"/>
    </row>
    <row r="97" spans="1:20" s="43" customFormat="1" ht="21" customHeight="1">
      <c r="A97" s="132"/>
      <c r="B97" s="107" t="s">
        <v>242</v>
      </c>
      <c r="C97" s="17">
        <f>C66+C74+C89</f>
        <v>292261.2083</v>
      </c>
      <c r="D97" s="17">
        <f t="shared" ref="D97:G97" si="20">D66+D74+D89</f>
        <v>0</v>
      </c>
      <c r="E97" s="17">
        <f t="shared" si="20"/>
        <v>101421.8</v>
      </c>
      <c r="F97" s="17">
        <f t="shared" si="20"/>
        <v>190839.40830000001</v>
      </c>
      <c r="G97" s="17">
        <f t="shared" si="20"/>
        <v>0</v>
      </c>
      <c r="H97" s="48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4"/>
      <c r="T97" s="44"/>
    </row>
    <row r="98" spans="1:20" s="40" customFormat="1" ht="28.5" customHeight="1">
      <c r="A98" s="36">
        <v>4</v>
      </c>
      <c r="B98" s="126" t="s">
        <v>24</v>
      </c>
      <c r="C98" s="126"/>
      <c r="D98" s="126"/>
      <c r="E98" s="126"/>
      <c r="F98" s="126"/>
      <c r="G98" s="126"/>
      <c r="H98" s="34"/>
      <c r="I98" s="3"/>
      <c r="J98" s="3"/>
      <c r="K98" s="3"/>
      <c r="L98" s="3"/>
      <c r="M98" s="3"/>
      <c r="N98" s="3"/>
      <c r="O98" s="3"/>
      <c r="P98" s="3"/>
      <c r="Q98" s="3"/>
      <c r="R98" s="3"/>
      <c r="S98" s="8"/>
      <c r="T98" s="8"/>
    </row>
    <row r="99" spans="1:20" s="40" customFormat="1" ht="19.5" customHeight="1">
      <c r="A99" s="120" t="s">
        <v>52</v>
      </c>
      <c r="B99" s="121"/>
      <c r="C99" s="121"/>
      <c r="D99" s="121"/>
      <c r="E99" s="121"/>
      <c r="F99" s="121"/>
      <c r="G99" s="122"/>
      <c r="H99" s="34"/>
      <c r="I99" s="3"/>
      <c r="J99" s="3"/>
      <c r="K99" s="3"/>
      <c r="L99" s="3"/>
      <c r="M99" s="3"/>
      <c r="N99" s="3"/>
      <c r="O99" s="3"/>
      <c r="P99" s="3"/>
      <c r="Q99" s="3"/>
      <c r="R99" s="3"/>
      <c r="S99" s="8"/>
      <c r="T99" s="8"/>
    </row>
    <row r="100" spans="1:20" s="4" customFormat="1" ht="35.25" customHeight="1">
      <c r="A100" s="123" t="s">
        <v>49</v>
      </c>
      <c r="B100" s="9" t="s">
        <v>219</v>
      </c>
      <c r="C100" s="13">
        <f>SUM(D100:G100)</f>
        <v>100723.25560937601</v>
      </c>
      <c r="D100" s="13">
        <f>SUM(D101:D105)</f>
        <v>5000</v>
      </c>
      <c r="E100" s="13">
        <f>SUM(E101:E105)</f>
        <v>3027.11</v>
      </c>
      <c r="F100" s="13">
        <f>SUM(F101:F105)</f>
        <v>92696.145609376006</v>
      </c>
      <c r="G100" s="13">
        <f>SUM(G101:G105)</f>
        <v>0</v>
      </c>
      <c r="H100" s="100"/>
      <c r="S100" s="10"/>
      <c r="T100" s="10"/>
    </row>
    <row r="101" spans="1:20" s="4" customFormat="1">
      <c r="A101" s="124"/>
      <c r="B101" s="9" t="s">
        <v>20</v>
      </c>
      <c r="C101" s="13">
        <f>SUM(D101:G101)</f>
        <v>21953.9</v>
      </c>
      <c r="D101" s="13">
        <v>0</v>
      </c>
      <c r="E101" s="102">
        <v>3027.11</v>
      </c>
      <c r="F101" s="102">
        <v>18926.79</v>
      </c>
      <c r="G101" s="102">
        <v>0</v>
      </c>
      <c r="H101" s="37"/>
      <c r="I101" s="38"/>
      <c r="J101" s="39"/>
      <c r="K101" s="39"/>
      <c r="L101" s="39"/>
      <c r="M101" s="39"/>
      <c r="N101" s="39"/>
      <c r="O101" s="39"/>
      <c r="P101" s="39"/>
      <c r="Q101" s="39"/>
      <c r="R101" s="39"/>
      <c r="S101" s="10"/>
      <c r="T101" s="10"/>
    </row>
    <row r="102" spans="1:20" s="4" customFormat="1">
      <c r="A102" s="124"/>
      <c r="B102" s="9" t="s">
        <v>10</v>
      </c>
      <c r="C102" s="13">
        <f t="shared" ref="C102:C110" si="21">SUM(D102:G102)</f>
        <v>21389.799000000003</v>
      </c>
      <c r="D102" s="102">
        <v>0</v>
      </c>
      <c r="E102" s="102">
        <v>0</v>
      </c>
      <c r="F102" s="102">
        <v>21389.799000000003</v>
      </c>
      <c r="G102" s="102">
        <v>0</v>
      </c>
      <c r="H102" s="34" t="s">
        <v>207</v>
      </c>
      <c r="I102" s="38"/>
      <c r="J102" s="39"/>
      <c r="K102" s="39"/>
      <c r="L102" s="39"/>
      <c r="M102" s="39"/>
      <c r="N102" s="39"/>
      <c r="O102" s="39"/>
      <c r="P102" s="39"/>
      <c r="Q102" s="39"/>
      <c r="R102" s="39"/>
      <c r="S102" s="10"/>
      <c r="T102" s="10"/>
    </row>
    <row r="103" spans="1:20" s="22" customFormat="1">
      <c r="A103" s="124"/>
      <c r="B103" s="9" t="s">
        <v>32</v>
      </c>
      <c r="C103" s="13">
        <f t="shared" si="21"/>
        <v>21085.451999999997</v>
      </c>
      <c r="D103" s="102">
        <v>5000</v>
      </c>
      <c r="E103" s="102">
        <v>0</v>
      </c>
      <c r="F103" s="102">
        <v>16085.451999999999</v>
      </c>
      <c r="G103" s="102">
        <v>0</v>
      </c>
      <c r="H103" s="37"/>
      <c r="I103" s="38"/>
      <c r="S103" s="10"/>
      <c r="T103" s="10"/>
    </row>
    <row r="104" spans="1:20" s="22" customFormat="1">
      <c r="A104" s="124"/>
      <c r="B104" s="9" t="s">
        <v>33</v>
      </c>
      <c r="C104" s="13">
        <f t="shared" si="21"/>
        <v>16209.398544000001</v>
      </c>
      <c r="D104" s="102">
        <v>0</v>
      </c>
      <c r="E104" s="102">
        <v>0</v>
      </c>
      <c r="F104" s="102">
        <v>16209.398544000001</v>
      </c>
      <c r="G104" s="102">
        <v>0</v>
      </c>
      <c r="H104" s="3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10"/>
      <c r="T104" s="10"/>
    </row>
    <row r="105" spans="1:20" s="22" customFormat="1">
      <c r="A105" s="125"/>
      <c r="B105" s="9" t="s">
        <v>34</v>
      </c>
      <c r="C105" s="13">
        <f>SUM(D105:G105)</f>
        <v>20084.706065376002</v>
      </c>
      <c r="D105" s="102">
        <v>0</v>
      </c>
      <c r="E105" s="102">
        <v>0</v>
      </c>
      <c r="F105" s="102">
        <v>20084.706065376002</v>
      </c>
      <c r="G105" s="102">
        <v>0</v>
      </c>
      <c r="H105" s="37"/>
      <c r="S105" s="10"/>
      <c r="T105" s="10"/>
    </row>
    <row r="106" spans="1:20" s="4" customFormat="1" ht="47.25" customHeight="1">
      <c r="A106" s="123" t="s">
        <v>192</v>
      </c>
      <c r="B106" s="9" t="s">
        <v>220</v>
      </c>
      <c r="C106" s="13">
        <f>SUM(D106:G106)</f>
        <v>30657.1</v>
      </c>
      <c r="D106" s="13">
        <f>SUM(D107:D111)</f>
        <v>0</v>
      </c>
      <c r="E106" s="13">
        <f>SUM(E107:E111)</f>
        <v>30657.1</v>
      </c>
      <c r="F106" s="13">
        <f>SUM(F107:F111)</f>
        <v>0</v>
      </c>
      <c r="G106" s="13">
        <f>SUM(G107:G111)</f>
        <v>0</v>
      </c>
      <c r="H106" s="41"/>
      <c r="I106" s="42"/>
      <c r="S106" s="10"/>
      <c r="T106" s="10"/>
    </row>
    <row r="107" spans="1:20" s="4" customFormat="1">
      <c r="A107" s="124"/>
      <c r="B107" s="9" t="s">
        <v>20</v>
      </c>
      <c r="C107" s="13">
        <f t="shared" si="21"/>
        <v>14909.8</v>
      </c>
      <c r="D107" s="13">
        <v>0</v>
      </c>
      <c r="E107" s="102">
        <v>14909.8</v>
      </c>
      <c r="F107" s="102">
        <v>0</v>
      </c>
      <c r="G107" s="102">
        <v>0</v>
      </c>
      <c r="H107" s="37"/>
      <c r="I107" s="38"/>
      <c r="J107" s="39"/>
      <c r="K107" s="39"/>
      <c r="L107" s="39"/>
      <c r="M107" s="39"/>
      <c r="N107" s="39"/>
      <c r="O107" s="39"/>
      <c r="P107" s="39"/>
      <c r="Q107" s="39"/>
      <c r="R107" s="39"/>
      <c r="S107" s="10"/>
      <c r="T107" s="10"/>
    </row>
    <row r="108" spans="1:20" s="4" customFormat="1">
      <c r="A108" s="124"/>
      <c r="B108" s="9" t="s">
        <v>10</v>
      </c>
      <c r="C108" s="13">
        <f t="shared" si="21"/>
        <v>15747.3</v>
      </c>
      <c r="D108" s="102">
        <v>0</v>
      </c>
      <c r="E108" s="102">
        <v>15747.3</v>
      </c>
      <c r="F108" s="102">
        <v>0</v>
      </c>
      <c r="G108" s="102">
        <v>0</v>
      </c>
      <c r="H108" s="37"/>
      <c r="I108" s="38"/>
      <c r="J108" s="39"/>
      <c r="K108" s="39"/>
      <c r="L108" s="39"/>
      <c r="M108" s="39"/>
      <c r="N108" s="39"/>
      <c r="O108" s="39"/>
      <c r="P108" s="39"/>
      <c r="Q108" s="39"/>
      <c r="R108" s="39"/>
      <c r="S108" s="10"/>
      <c r="T108" s="10"/>
    </row>
    <row r="109" spans="1:20" s="22" customFormat="1">
      <c r="A109" s="124"/>
      <c r="B109" s="9" t="s">
        <v>32</v>
      </c>
      <c r="C109" s="13">
        <f t="shared" si="21"/>
        <v>0</v>
      </c>
      <c r="D109" s="102">
        <v>0</v>
      </c>
      <c r="E109" s="102">
        <v>0</v>
      </c>
      <c r="F109" s="102">
        <v>0</v>
      </c>
      <c r="G109" s="102">
        <v>0</v>
      </c>
      <c r="H109" s="37"/>
      <c r="I109" s="38"/>
      <c r="S109" s="10"/>
      <c r="T109" s="10"/>
    </row>
    <row r="110" spans="1:20" s="22" customFormat="1">
      <c r="A110" s="124"/>
      <c r="B110" s="9" t="s">
        <v>33</v>
      </c>
      <c r="C110" s="13">
        <f t="shared" si="21"/>
        <v>0</v>
      </c>
      <c r="D110" s="102">
        <v>0</v>
      </c>
      <c r="E110" s="102">
        <v>0</v>
      </c>
      <c r="F110" s="102">
        <v>0</v>
      </c>
      <c r="G110" s="102">
        <v>0</v>
      </c>
      <c r="H110" s="3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10"/>
      <c r="T110" s="10"/>
    </row>
    <row r="111" spans="1:20" s="22" customFormat="1">
      <c r="A111" s="125"/>
      <c r="B111" s="9" t="s">
        <v>34</v>
      </c>
      <c r="C111" s="13">
        <f>SUM(D111:G111)</f>
        <v>0</v>
      </c>
      <c r="D111" s="102">
        <v>0</v>
      </c>
      <c r="E111" s="102">
        <v>0</v>
      </c>
      <c r="F111" s="102">
        <v>0</v>
      </c>
      <c r="G111" s="102">
        <v>0</v>
      </c>
      <c r="H111" s="37"/>
      <c r="S111" s="10"/>
      <c r="T111" s="10"/>
    </row>
    <row r="112" spans="1:20" s="43" customFormat="1" ht="18.75" customHeight="1">
      <c r="A112" s="130"/>
      <c r="B112" s="98" t="s">
        <v>1</v>
      </c>
      <c r="C112" s="17">
        <f t="shared" ref="C112:G117" si="22">C100+C106</f>
        <v>131380.35560937601</v>
      </c>
      <c r="D112" s="17">
        <f t="shared" si="22"/>
        <v>5000</v>
      </c>
      <c r="E112" s="17">
        <f t="shared" si="22"/>
        <v>33684.21</v>
      </c>
      <c r="F112" s="17">
        <f t="shared" si="22"/>
        <v>92696.145609376006</v>
      </c>
      <c r="G112" s="17">
        <f t="shared" si="22"/>
        <v>0</v>
      </c>
      <c r="H112" s="41"/>
      <c r="I112" s="42"/>
      <c r="S112" s="44"/>
      <c r="T112" s="44"/>
    </row>
    <row r="113" spans="1:20" s="43" customFormat="1" ht="18.75" customHeight="1">
      <c r="A113" s="131"/>
      <c r="B113" s="98" t="s">
        <v>16</v>
      </c>
      <c r="C113" s="17">
        <f t="shared" si="22"/>
        <v>36863.699999999997</v>
      </c>
      <c r="D113" s="17">
        <f t="shared" si="22"/>
        <v>0</v>
      </c>
      <c r="E113" s="17">
        <f t="shared" si="22"/>
        <v>17936.91</v>
      </c>
      <c r="F113" s="17">
        <f t="shared" si="22"/>
        <v>18926.79</v>
      </c>
      <c r="G113" s="17">
        <f t="shared" si="22"/>
        <v>0</v>
      </c>
      <c r="H113" s="41"/>
      <c r="I113" s="42"/>
      <c r="S113" s="44"/>
      <c r="T113" s="44"/>
    </row>
    <row r="114" spans="1:20" s="43" customFormat="1" ht="18.75" customHeight="1">
      <c r="A114" s="131"/>
      <c r="B114" s="98" t="s">
        <v>17</v>
      </c>
      <c r="C114" s="17">
        <f t="shared" si="22"/>
        <v>37137.099000000002</v>
      </c>
      <c r="D114" s="17">
        <f t="shared" si="22"/>
        <v>0</v>
      </c>
      <c r="E114" s="17">
        <f t="shared" si="22"/>
        <v>15747.3</v>
      </c>
      <c r="F114" s="17">
        <f t="shared" si="22"/>
        <v>21389.799000000003</v>
      </c>
      <c r="G114" s="17">
        <f t="shared" si="22"/>
        <v>0</v>
      </c>
      <c r="H114" s="41"/>
      <c r="I114" s="42"/>
      <c r="S114" s="44"/>
      <c r="T114" s="44"/>
    </row>
    <row r="115" spans="1:20" s="43" customFormat="1" ht="18.75" customHeight="1">
      <c r="A115" s="131"/>
      <c r="B115" s="98" t="s">
        <v>32</v>
      </c>
      <c r="C115" s="17">
        <f t="shared" si="22"/>
        <v>21085.451999999997</v>
      </c>
      <c r="D115" s="17">
        <f t="shared" si="22"/>
        <v>5000</v>
      </c>
      <c r="E115" s="17">
        <f t="shared" si="22"/>
        <v>0</v>
      </c>
      <c r="F115" s="17">
        <f t="shared" si="22"/>
        <v>16085.451999999999</v>
      </c>
      <c r="G115" s="17">
        <f t="shared" si="22"/>
        <v>0</v>
      </c>
      <c r="H115" s="45"/>
      <c r="I115" s="46"/>
      <c r="J115" s="47"/>
      <c r="K115" s="47"/>
      <c r="L115" s="47"/>
      <c r="M115" s="47"/>
      <c r="N115" s="47"/>
      <c r="O115" s="47"/>
      <c r="P115" s="47"/>
      <c r="Q115" s="47"/>
      <c r="R115" s="47"/>
      <c r="S115" s="44"/>
      <c r="T115" s="44"/>
    </row>
    <row r="116" spans="1:20" s="43" customFormat="1" ht="18.75" customHeight="1">
      <c r="A116" s="131"/>
      <c r="B116" s="98" t="s">
        <v>33</v>
      </c>
      <c r="C116" s="17">
        <f t="shared" si="22"/>
        <v>16209.398544000001</v>
      </c>
      <c r="D116" s="17">
        <f t="shared" si="22"/>
        <v>0</v>
      </c>
      <c r="E116" s="17">
        <f t="shared" si="22"/>
        <v>0</v>
      </c>
      <c r="F116" s="17">
        <f t="shared" si="22"/>
        <v>16209.398544000001</v>
      </c>
      <c r="G116" s="17">
        <f t="shared" si="22"/>
        <v>0</v>
      </c>
      <c r="H116" s="41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44"/>
      <c r="T116" s="44"/>
    </row>
    <row r="117" spans="1:20" s="43" customFormat="1" ht="18.75" customHeight="1">
      <c r="A117" s="132"/>
      <c r="B117" s="98" t="s">
        <v>34</v>
      </c>
      <c r="C117" s="17">
        <f t="shared" si="22"/>
        <v>20084.706065376002</v>
      </c>
      <c r="D117" s="17">
        <f t="shared" si="22"/>
        <v>0</v>
      </c>
      <c r="E117" s="17">
        <f t="shared" si="22"/>
        <v>0</v>
      </c>
      <c r="F117" s="17">
        <f t="shared" si="22"/>
        <v>20084.706065376002</v>
      </c>
      <c r="G117" s="17">
        <f>G105+G111</f>
        <v>0</v>
      </c>
      <c r="H117" s="41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44"/>
      <c r="T117" s="44"/>
    </row>
    <row r="118" spans="1:20" s="40" customFormat="1" ht="28.5" customHeight="1">
      <c r="A118" s="36">
        <v>5</v>
      </c>
      <c r="B118" s="117" t="s">
        <v>7</v>
      </c>
      <c r="C118" s="118"/>
      <c r="D118" s="118"/>
      <c r="E118" s="118"/>
      <c r="F118" s="118"/>
      <c r="G118" s="119"/>
      <c r="H118" s="37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8"/>
      <c r="T118" s="8"/>
    </row>
    <row r="119" spans="1:20" s="22" customFormat="1" ht="47.25" customHeight="1">
      <c r="A119" s="123" t="s">
        <v>229</v>
      </c>
      <c r="B119" s="58" t="s">
        <v>53</v>
      </c>
      <c r="C119" s="12">
        <f t="shared" ref="C119:C129" si="23">D119+E119+F119+G119</f>
        <v>106821.95999999999</v>
      </c>
      <c r="D119" s="102">
        <f>D120+D121+D122+D123+D124</f>
        <v>4533.51</v>
      </c>
      <c r="E119" s="13">
        <f>E120+E121+E122+E123+E124</f>
        <v>31389.1</v>
      </c>
      <c r="F119" s="13">
        <f>F120+F121+F122+F123+F124</f>
        <v>14899.35</v>
      </c>
      <c r="G119" s="13">
        <f>G120+G121+G122+G123+G124</f>
        <v>56000</v>
      </c>
      <c r="H119" s="34"/>
      <c r="S119" s="10"/>
      <c r="T119" s="10"/>
    </row>
    <row r="120" spans="1:20" s="22" customFormat="1" ht="13.5" customHeight="1">
      <c r="A120" s="124"/>
      <c r="B120" s="9" t="s">
        <v>20</v>
      </c>
      <c r="C120" s="12">
        <f t="shared" si="23"/>
        <v>36020.71</v>
      </c>
      <c r="D120" s="102">
        <v>4533.51</v>
      </c>
      <c r="E120" s="12">
        <v>10589.1</v>
      </c>
      <c r="F120" s="12">
        <v>3398.1</v>
      </c>
      <c r="G120" s="12">
        <v>17500</v>
      </c>
      <c r="H120" s="34"/>
      <c r="S120" s="10"/>
      <c r="T120" s="10"/>
    </row>
    <row r="121" spans="1:20" s="22" customFormat="1" ht="13.5" customHeight="1">
      <c r="A121" s="124"/>
      <c r="B121" s="9" t="s">
        <v>10</v>
      </c>
      <c r="C121" s="12">
        <f t="shared" si="23"/>
        <v>26101.25</v>
      </c>
      <c r="D121" s="12">
        <v>0</v>
      </c>
      <c r="E121" s="12">
        <v>5200</v>
      </c>
      <c r="F121" s="12">
        <v>3401.25</v>
      </c>
      <c r="G121" s="12">
        <v>17500</v>
      </c>
      <c r="H121" s="34"/>
      <c r="S121" s="10"/>
      <c r="T121" s="10"/>
    </row>
    <row r="122" spans="1:20" s="22" customFormat="1" ht="13.5" customHeight="1">
      <c r="A122" s="124"/>
      <c r="B122" s="9" t="s">
        <v>32</v>
      </c>
      <c r="C122" s="12">
        <f t="shared" si="23"/>
        <v>14900</v>
      </c>
      <c r="D122" s="12">
        <v>0</v>
      </c>
      <c r="E122" s="12">
        <v>5200</v>
      </c>
      <c r="F122" s="12">
        <v>2700</v>
      </c>
      <c r="G122" s="12">
        <v>7000</v>
      </c>
      <c r="H122" s="34"/>
      <c r="S122" s="10"/>
      <c r="T122" s="10"/>
    </row>
    <row r="123" spans="1:20" s="22" customFormat="1" ht="13.5" customHeight="1">
      <c r="A123" s="124"/>
      <c r="B123" s="9" t="s">
        <v>33</v>
      </c>
      <c r="C123" s="12">
        <f t="shared" si="23"/>
        <v>14900</v>
      </c>
      <c r="D123" s="12">
        <v>0</v>
      </c>
      <c r="E123" s="12">
        <v>5200</v>
      </c>
      <c r="F123" s="12">
        <v>2700</v>
      </c>
      <c r="G123" s="12">
        <v>7000</v>
      </c>
      <c r="H123" s="34"/>
      <c r="S123" s="10"/>
      <c r="T123" s="10"/>
    </row>
    <row r="124" spans="1:20" s="22" customFormat="1" ht="13.5" customHeight="1">
      <c r="A124" s="125"/>
      <c r="B124" s="9" t="s">
        <v>34</v>
      </c>
      <c r="C124" s="12">
        <f t="shared" si="23"/>
        <v>14900</v>
      </c>
      <c r="D124" s="12">
        <v>0</v>
      </c>
      <c r="E124" s="12">
        <v>5200</v>
      </c>
      <c r="F124" s="12">
        <v>2700</v>
      </c>
      <c r="G124" s="12">
        <v>7000</v>
      </c>
      <c r="H124" s="34"/>
      <c r="S124" s="10"/>
      <c r="T124" s="10"/>
    </row>
    <row r="125" spans="1:20" s="22" customFormat="1" ht="60.75" customHeight="1">
      <c r="A125" s="123" t="s">
        <v>230</v>
      </c>
      <c r="B125" s="9" t="s">
        <v>221</v>
      </c>
      <c r="C125" s="12">
        <f>D125+E125+F125+G125</f>
        <v>4739017.0630809376</v>
      </c>
      <c r="D125" s="12">
        <f>D126+D127+D128+D129+D130</f>
        <v>376655.6</v>
      </c>
      <c r="E125" s="12">
        <f>E126+E127+E128+E129+E130</f>
        <v>28403.7</v>
      </c>
      <c r="F125" s="12">
        <f>F126+F127+F128+F129+F130</f>
        <v>1034416.5070809373</v>
      </c>
      <c r="G125" s="12">
        <f>G126+G127+G128+G129+G130</f>
        <v>3299541.2560000001</v>
      </c>
      <c r="H125" s="34"/>
      <c r="S125" s="10"/>
      <c r="T125" s="10"/>
    </row>
    <row r="126" spans="1:20" s="22" customFormat="1" ht="13.5" customHeight="1">
      <c r="A126" s="124"/>
      <c r="B126" s="9" t="s">
        <v>20</v>
      </c>
      <c r="C126" s="12">
        <f t="shared" si="23"/>
        <v>126880.18</v>
      </c>
      <c r="D126" s="12">
        <v>90060</v>
      </c>
      <c r="E126" s="12">
        <v>18403.7</v>
      </c>
      <c r="F126" s="12">
        <v>18416.480000000003</v>
      </c>
      <c r="G126" s="12">
        <v>0</v>
      </c>
      <c r="H126" s="34"/>
      <c r="S126" s="10"/>
      <c r="T126" s="10"/>
    </row>
    <row r="127" spans="1:20" s="22" customFormat="1" ht="13.5" customHeight="1">
      <c r="A127" s="124"/>
      <c r="B127" s="9" t="s">
        <v>10</v>
      </c>
      <c r="C127" s="12">
        <f t="shared" si="23"/>
        <v>155750.06599999999</v>
      </c>
      <c r="D127" s="12">
        <v>121964</v>
      </c>
      <c r="E127" s="12">
        <v>10000</v>
      </c>
      <c r="F127" s="12">
        <v>23786.065999999999</v>
      </c>
      <c r="G127" s="12">
        <v>0</v>
      </c>
      <c r="H127" s="34"/>
      <c r="S127" s="10"/>
      <c r="T127" s="10"/>
    </row>
    <row r="128" spans="1:20" s="22" customFormat="1" ht="13.5" customHeight="1">
      <c r="A128" s="124"/>
      <c r="B128" s="9" t="s">
        <v>32</v>
      </c>
      <c r="C128" s="12">
        <f t="shared" si="23"/>
        <v>1341659.425</v>
      </c>
      <c r="D128" s="12">
        <v>70121.599999999991</v>
      </c>
      <c r="E128" s="12">
        <v>0</v>
      </c>
      <c r="F128" s="12">
        <v>251837.82500000001</v>
      </c>
      <c r="G128" s="12">
        <v>1019700</v>
      </c>
      <c r="H128" s="34"/>
      <c r="S128" s="10"/>
      <c r="T128" s="10"/>
    </row>
    <row r="129" spans="1:27" s="22" customFormat="1" ht="13.5" customHeight="1">
      <c r="A129" s="124"/>
      <c r="B129" s="9" t="s">
        <v>33</v>
      </c>
      <c r="C129" s="12">
        <f t="shared" si="23"/>
        <v>1879545.2640809373</v>
      </c>
      <c r="D129" s="12">
        <v>94510</v>
      </c>
      <c r="E129" s="12">
        <v>0</v>
      </c>
      <c r="F129" s="12">
        <v>605562.63608093723</v>
      </c>
      <c r="G129" s="12">
        <v>1179472.628</v>
      </c>
      <c r="H129" s="34"/>
      <c r="S129" s="10"/>
      <c r="T129" s="10"/>
    </row>
    <row r="130" spans="1:27" s="22" customFormat="1" ht="13.5" customHeight="1">
      <c r="A130" s="125"/>
      <c r="B130" s="9" t="s">
        <v>34</v>
      </c>
      <c r="C130" s="12">
        <f>D130+E130+F130+G130</f>
        <v>1235182.128</v>
      </c>
      <c r="D130" s="12">
        <v>0</v>
      </c>
      <c r="E130" s="12">
        <v>0</v>
      </c>
      <c r="F130" s="12">
        <v>134813.5</v>
      </c>
      <c r="G130" s="12">
        <v>1100368.628</v>
      </c>
      <c r="H130" s="34"/>
      <c r="S130" s="10"/>
      <c r="T130" s="10"/>
    </row>
    <row r="131" spans="1:27" s="43" customFormat="1" ht="21.75" customHeight="1">
      <c r="A131" s="130"/>
      <c r="B131" s="98" t="s">
        <v>1</v>
      </c>
      <c r="C131" s="15">
        <f>C119+C125</f>
        <v>4845839.0230809376</v>
      </c>
      <c r="D131" s="15">
        <f t="shared" ref="C131:G136" si="24">D119+D125</f>
        <v>381189.11</v>
      </c>
      <c r="E131" s="15">
        <f t="shared" si="24"/>
        <v>59792.800000000003</v>
      </c>
      <c r="F131" s="15">
        <f t="shared" si="24"/>
        <v>1049315.8570809374</v>
      </c>
      <c r="G131" s="15">
        <f t="shared" si="24"/>
        <v>3355541.2560000001</v>
      </c>
      <c r="H131" s="48"/>
      <c r="I131" s="61"/>
      <c r="S131" s="44"/>
      <c r="T131" s="44"/>
    </row>
    <row r="132" spans="1:27" s="43" customFormat="1" ht="21.75" customHeight="1">
      <c r="A132" s="131"/>
      <c r="B132" s="98" t="s">
        <v>16</v>
      </c>
      <c r="C132" s="15">
        <f t="shared" si="24"/>
        <v>162900.88999999998</v>
      </c>
      <c r="D132" s="15">
        <f t="shared" si="24"/>
        <v>94593.51</v>
      </c>
      <c r="E132" s="15">
        <f t="shared" si="24"/>
        <v>28992.800000000003</v>
      </c>
      <c r="F132" s="15">
        <f t="shared" si="24"/>
        <v>21814.58</v>
      </c>
      <c r="G132" s="15">
        <f t="shared" si="24"/>
        <v>17500</v>
      </c>
      <c r="H132" s="48"/>
      <c r="I132" s="61"/>
      <c r="S132" s="44"/>
      <c r="T132" s="44"/>
    </row>
    <row r="133" spans="1:27" s="43" customFormat="1" ht="21.75" customHeight="1">
      <c r="A133" s="131"/>
      <c r="B133" s="98" t="s">
        <v>17</v>
      </c>
      <c r="C133" s="15">
        <f t="shared" si="24"/>
        <v>181851.31599999999</v>
      </c>
      <c r="D133" s="15">
        <f t="shared" si="24"/>
        <v>121964</v>
      </c>
      <c r="E133" s="15">
        <f t="shared" si="24"/>
        <v>15200</v>
      </c>
      <c r="F133" s="15">
        <f t="shared" si="24"/>
        <v>27187.315999999999</v>
      </c>
      <c r="G133" s="15">
        <f t="shared" si="24"/>
        <v>17500</v>
      </c>
      <c r="H133" s="48"/>
      <c r="I133" s="61"/>
      <c r="S133" s="44"/>
      <c r="T133" s="44"/>
    </row>
    <row r="134" spans="1:27" s="43" customFormat="1" ht="21.75" customHeight="1">
      <c r="A134" s="131"/>
      <c r="B134" s="98" t="s">
        <v>32</v>
      </c>
      <c r="C134" s="15">
        <f t="shared" si="24"/>
        <v>1356559.425</v>
      </c>
      <c r="D134" s="15">
        <f t="shared" si="24"/>
        <v>70121.599999999991</v>
      </c>
      <c r="E134" s="15">
        <f t="shared" si="24"/>
        <v>5200</v>
      </c>
      <c r="F134" s="15">
        <f t="shared" si="24"/>
        <v>254537.82500000001</v>
      </c>
      <c r="G134" s="15">
        <f t="shared" si="24"/>
        <v>1026700</v>
      </c>
      <c r="H134" s="48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4"/>
      <c r="T134" s="44"/>
    </row>
    <row r="135" spans="1:27" s="43" customFormat="1" ht="21.75" customHeight="1">
      <c r="A135" s="131"/>
      <c r="B135" s="98" t="s">
        <v>33</v>
      </c>
      <c r="C135" s="15">
        <f t="shared" si="24"/>
        <v>1894445.2640809373</v>
      </c>
      <c r="D135" s="15">
        <f t="shared" si="24"/>
        <v>94510</v>
      </c>
      <c r="E135" s="15">
        <f t="shared" si="24"/>
        <v>5200</v>
      </c>
      <c r="F135" s="15">
        <f t="shared" si="24"/>
        <v>608262.63608093723</v>
      </c>
      <c r="G135" s="15">
        <f t="shared" si="24"/>
        <v>1186472.628</v>
      </c>
      <c r="H135" s="48"/>
      <c r="I135" s="46"/>
      <c r="J135" s="47"/>
      <c r="K135" s="47"/>
      <c r="L135" s="47"/>
      <c r="M135" s="47"/>
      <c r="N135" s="47"/>
      <c r="O135" s="47"/>
      <c r="P135" s="47"/>
      <c r="Q135" s="47"/>
      <c r="R135" s="47"/>
      <c r="S135" s="44"/>
      <c r="T135" s="44"/>
    </row>
    <row r="136" spans="1:27" s="43" customFormat="1" ht="21.75" customHeight="1">
      <c r="A136" s="132"/>
      <c r="B136" s="98" t="s">
        <v>34</v>
      </c>
      <c r="C136" s="15">
        <f t="shared" si="24"/>
        <v>1250082.128</v>
      </c>
      <c r="D136" s="15">
        <f t="shared" si="24"/>
        <v>0</v>
      </c>
      <c r="E136" s="15">
        <f t="shared" si="24"/>
        <v>5200</v>
      </c>
      <c r="F136" s="15">
        <f t="shared" si="24"/>
        <v>137513.5</v>
      </c>
      <c r="G136" s="15">
        <f>G124+G130</f>
        <v>1107368.628</v>
      </c>
      <c r="H136" s="48"/>
      <c r="I136" s="46"/>
      <c r="J136" s="47"/>
      <c r="K136" s="47"/>
      <c r="L136" s="47"/>
      <c r="M136" s="47"/>
      <c r="N136" s="47"/>
      <c r="O136" s="47"/>
      <c r="P136" s="47"/>
      <c r="Q136" s="47"/>
      <c r="R136" s="47"/>
      <c r="S136" s="44"/>
      <c r="T136" s="44"/>
    </row>
    <row r="137" spans="1:27" s="40" customFormat="1" ht="36.75" customHeight="1">
      <c r="A137" s="36">
        <v>6</v>
      </c>
      <c r="B137" s="126" t="s">
        <v>54</v>
      </c>
      <c r="C137" s="126"/>
      <c r="D137" s="126"/>
      <c r="E137" s="126"/>
      <c r="F137" s="126"/>
      <c r="G137" s="126"/>
      <c r="H137" s="62"/>
      <c r="I137" s="60"/>
      <c r="J137" s="63"/>
      <c r="K137" s="63"/>
      <c r="L137" s="63"/>
      <c r="M137" s="63"/>
      <c r="N137" s="63"/>
      <c r="O137" s="63"/>
      <c r="P137" s="63"/>
      <c r="Q137" s="63"/>
      <c r="R137" s="63"/>
      <c r="S137" s="8"/>
      <c r="T137" s="8"/>
    </row>
    <row r="138" spans="1:27" s="64" customFormat="1" ht="18.75" customHeight="1">
      <c r="A138" s="133" t="s">
        <v>25</v>
      </c>
      <c r="B138" s="134"/>
      <c r="C138" s="134"/>
      <c r="D138" s="134"/>
      <c r="E138" s="134"/>
      <c r="F138" s="134"/>
      <c r="G138" s="135"/>
      <c r="H138" s="34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8"/>
      <c r="T138" s="8"/>
      <c r="U138" s="3"/>
      <c r="V138" s="3"/>
      <c r="W138" s="3"/>
      <c r="X138" s="3"/>
      <c r="Y138" s="3"/>
      <c r="Z138" s="3"/>
      <c r="AA138" s="3"/>
    </row>
    <row r="139" spans="1:27" s="3" customFormat="1" ht="114" customHeight="1">
      <c r="A139" s="123" t="s">
        <v>74</v>
      </c>
      <c r="B139" s="9" t="s">
        <v>247</v>
      </c>
      <c r="C139" s="13">
        <f>D139+E139+F139+G139</f>
        <v>127218.6</v>
      </c>
      <c r="D139" s="13">
        <f>D140+D141+D142+D143+D144</f>
        <v>0</v>
      </c>
      <c r="E139" s="13">
        <f>E140+E141+E142+E143+E144</f>
        <v>127218.6</v>
      </c>
      <c r="F139" s="13">
        <f>F140+F141+F142+F143+F144</f>
        <v>0</v>
      </c>
      <c r="G139" s="13">
        <f>G140+G141+G142+G143+G144</f>
        <v>0</v>
      </c>
      <c r="H139" s="34"/>
    </row>
    <row r="140" spans="1:27" s="3" customFormat="1">
      <c r="A140" s="124"/>
      <c r="B140" s="9" t="s">
        <v>20</v>
      </c>
      <c r="C140" s="13">
        <f t="shared" ref="C140:C203" si="25">D140+E140+F140+G140</f>
        <v>16806</v>
      </c>
      <c r="D140" s="13">
        <v>0</v>
      </c>
      <c r="E140" s="13">
        <v>16806</v>
      </c>
      <c r="F140" s="13">
        <v>0</v>
      </c>
      <c r="G140" s="13">
        <v>0</v>
      </c>
      <c r="H140" s="34"/>
    </row>
    <row r="141" spans="1:27" s="3" customFormat="1">
      <c r="A141" s="124"/>
      <c r="B141" s="9" t="s">
        <v>10</v>
      </c>
      <c r="C141" s="13">
        <f t="shared" si="25"/>
        <v>23470.2</v>
      </c>
      <c r="D141" s="13">
        <v>0</v>
      </c>
      <c r="E141" s="13">
        <v>23470.2</v>
      </c>
      <c r="F141" s="13">
        <v>0</v>
      </c>
      <c r="G141" s="13">
        <v>0</v>
      </c>
      <c r="H141" s="34"/>
    </row>
    <row r="142" spans="1:27" s="3" customFormat="1">
      <c r="A142" s="124"/>
      <c r="B142" s="9" t="s">
        <v>32</v>
      </c>
      <c r="C142" s="13">
        <f t="shared" si="25"/>
        <v>28980.799999999999</v>
      </c>
      <c r="D142" s="13">
        <v>0</v>
      </c>
      <c r="E142" s="13">
        <v>28980.799999999999</v>
      </c>
      <c r="F142" s="13">
        <v>0</v>
      </c>
      <c r="G142" s="13">
        <v>0</v>
      </c>
      <c r="H142" s="34"/>
    </row>
    <row r="143" spans="1:27" s="3" customFormat="1">
      <c r="A143" s="124"/>
      <c r="B143" s="9" t="s">
        <v>33</v>
      </c>
      <c r="C143" s="13">
        <f t="shared" si="25"/>
        <v>28980.799999999999</v>
      </c>
      <c r="D143" s="13">
        <v>0</v>
      </c>
      <c r="E143" s="13">
        <v>28980.799999999999</v>
      </c>
      <c r="F143" s="13">
        <v>0</v>
      </c>
      <c r="G143" s="13">
        <v>0</v>
      </c>
      <c r="H143" s="34"/>
    </row>
    <row r="144" spans="1:27" s="3" customFormat="1">
      <c r="A144" s="125"/>
      <c r="B144" s="9" t="s">
        <v>34</v>
      </c>
      <c r="C144" s="13">
        <f t="shared" si="25"/>
        <v>28980.799999999999</v>
      </c>
      <c r="D144" s="13">
        <v>0</v>
      </c>
      <c r="E144" s="13">
        <v>28980.799999999999</v>
      </c>
      <c r="F144" s="13">
        <v>0</v>
      </c>
      <c r="G144" s="13">
        <v>0</v>
      </c>
      <c r="H144" s="34"/>
    </row>
    <row r="145" spans="1:8" s="3" customFormat="1" ht="55.5" customHeight="1">
      <c r="A145" s="123" t="s">
        <v>76</v>
      </c>
      <c r="B145" s="9" t="s">
        <v>96</v>
      </c>
      <c r="C145" s="13">
        <f>D145+E145+F145+G145</f>
        <v>10320</v>
      </c>
      <c r="D145" s="13">
        <f>D146+D147+D148+D149+D150</f>
        <v>0</v>
      </c>
      <c r="E145" s="13">
        <f>E146+E147+E148+E149+E150</f>
        <v>10320</v>
      </c>
      <c r="F145" s="13">
        <f>F146+F147+F148+F149+F150</f>
        <v>0</v>
      </c>
      <c r="G145" s="13">
        <f>G146+G147+G148+G149+G150</f>
        <v>0</v>
      </c>
      <c r="H145" s="34"/>
    </row>
    <row r="146" spans="1:8" s="3" customFormat="1">
      <c r="A146" s="124"/>
      <c r="B146" s="9" t="s">
        <v>20</v>
      </c>
      <c r="C146" s="13">
        <f t="shared" si="25"/>
        <v>2037.1</v>
      </c>
      <c r="D146" s="13">
        <v>0</v>
      </c>
      <c r="E146" s="13">
        <v>2037.1</v>
      </c>
      <c r="F146" s="13">
        <v>0</v>
      </c>
      <c r="G146" s="13">
        <v>0</v>
      </c>
      <c r="H146" s="34"/>
    </row>
    <row r="147" spans="1:8" s="3" customFormat="1">
      <c r="A147" s="124"/>
      <c r="B147" s="9" t="s">
        <v>10</v>
      </c>
      <c r="C147" s="13">
        <f t="shared" si="25"/>
        <v>2063.3000000000002</v>
      </c>
      <c r="D147" s="13">
        <v>0</v>
      </c>
      <c r="E147" s="13">
        <v>2063.3000000000002</v>
      </c>
      <c r="F147" s="13">
        <v>0</v>
      </c>
      <c r="G147" s="13">
        <v>0</v>
      </c>
      <c r="H147" s="34"/>
    </row>
    <row r="148" spans="1:8" s="3" customFormat="1">
      <c r="A148" s="124"/>
      <c r="B148" s="9" t="s">
        <v>32</v>
      </c>
      <c r="C148" s="13">
        <f t="shared" si="25"/>
        <v>2073.1999999999998</v>
      </c>
      <c r="D148" s="13">
        <v>0</v>
      </c>
      <c r="E148" s="13">
        <v>2073.1999999999998</v>
      </c>
      <c r="F148" s="13">
        <v>0</v>
      </c>
      <c r="G148" s="13">
        <v>0</v>
      </c>
      <c r="H148" s="34"/>
    </row>
    <row r="149" spans="1:8" s="3" customFormat="1">
      <c r="A149" s="124"/>
      <c r="B149" s="9" t="s">
        <v>33</v>
      </c>
      <c r="C149" s="13">
        <f t="shared" si="25"/>
        <v>2073.1999999999998</v>
      </c>
      <c r="D149" s="13">
        <v>0</v>
      </c>
      <c r="E149" s="13">
        <v>2073.1999999999998</v>
      </c>
      <c r="F149" s="13">
        <v>0</v>
      </c>
      <c r="G149" s="13">
        <v>0</v>
      </c>
      <c r="H149" s="34"/>
    </row>
    <row r="150" spans="1:8" s="3" customFormat="1">
      <c r="A150" s="125"/>
      <c r="B150" s="9" t="s">
        <v>34</v>
      </c>
      <c r="C150" s="13">
        <f t="shared" si="25"/>
        <v>2073.1999999999998</v>
      </c>
      <c r="D150" s="13">
        <v>0</v>
      </c>
      <c r="E150" s="13">
        <v>2073.1999999999998</v>
      </c>
      <c r="F150" s="13">
        <v>0</v>
      </c>
      <c r="G150" s="13">
        <v>0</v>
      </c>
      <c r="H150" s="34"/>
    </row>
    <row r="151" spans="1:8" s="3" customFormat="1" ht="63.75">
      <c r="A151" s="123" t="s">
        <v>78</v>
      </c>
      <c r="B151" s="9" t="s">
        <v>97</v>
      </c>
      <c r="C151" s="13">
        <f>D151+E151+F151+G151</f>
        <v>6997.6</v>
      </c>
      <c r="D151" s="13">
        <f>D152+D153+D154+D155+D156</f>
        <v>0</v>
      </c>
      <c r="E151" s="13">
        <f>E152+E153+E154+E155+E156</f>
        <v>6997.6</v>
      </c>
      <c r="F151" s="13">
        <f>F152+F153+F154+F155+F156</f>
        <v>0</v>
      </c>
      <c r="G151" s="13">
        <f>G152+G153+G154+G155+G156</f>
        <v>0</v>
      </c>
      <c r="H151" s="34"/>
    </row>
    <row r="152" spans="1:8" s="3" customFormat="1">
      <c r="A152" s="124"/>
      <c r="B152" s="9" t="s">
        <v>20</v>
      </c>
      <c r="C152" s="13">
        <f t="shared" si="25"/>
        <v>1380</v>
      </c>
      <c r="D152" s="13">
        <v>0</v>
      </c>
      <c r="E152" s="13">
        <v>1380</v>
      </c>
      <c r="F152" s="13">
        <v>0</v>
      </c>
      <c r="G152" s="13">
        <v>0</v>
      </c>
      <c r="H152" s="34"/>
    </row>
    <row r="153" spans="1:8" s="3" customFormat="1">
      <c r="A153" s="124"/>
      <c r="B153" s="9" t="s">
        <v>10</v>
      </c>
      <c r="C153" s="13">
        <f t="shared" si="25"/>
        <v>1404.4</v>
      </c>
      <c r="D153" s="13">
        <v>0</v>
      </c>
      <c r="E153" s="13">
        <v>1404.4</v>
      </c>
      <c r="F153" s="13">
        <v>0</v>
      </c>
      <c r="G153" s="13">
        <v>0</v>
      </c>
      <c r="H153" s="34"/>
    </row>
    <row r="154" spans="1:8" s="3" customFormat="1">
      <c r="A154" s="124"/>
      <c r="B154" s="9" t="s">
        <v>32</v>
      </c>
      <c r="C154" s="13">
        <f t="shared" si="25"/>
        <v>1404.4</v>
      </c>
      <c r="D154" s="13">
        <v>0</v>
      </c>
      <c r="E154" s="13">
        <v>1404.4</v>
      </c>
      <c r="F154" s="13">
        <v>0</v>
      </c>
      <c r="G154" s="13">
        <v>0</v>
      </c>
      <c r="H154" s="34"/>
    </row>
    <row r="155" spans="1:8" s="3" customFormat="1">
      <c r="A155" s="124"/>
      <c r="B155" s="9" t="s">
        <v>33</v>
      </c>
      <c r="C155" s="13">
        <f t="shared" si="25"/>
        <v>1404.4</v>
      </c>
      <c r="D155" s="13">
        <v>0</v>
      </c>
      <c r="E155" s="13">
        <v>1404.4</v>
      </c>
      <c r="F155" s="13">
        <v>0</v>
      </c>
      <c r="G155" s="13">
        <v>0</v>
      </c>
      <c r="H155" s="34"/>
    </row>
    <row r="156" spans="1:8" s="3" customFormat="1">
      <c r="A156" s="125"/>
      <c r="B156" s="9" t="s">
        <v>34</v>
      </c>
      <c r="C156" s="13">
        <f t="shared" si="25"/>
        <v>1404.4</v>
      </c>
      <c r="D156" s="13">
        <v>0</v>
      </c>
      <c r="E156" s="13">
        <v>1404.4</v>
      </c>
      <c r="F156" s="13">
        <v>0</v>
      </c>
      <c r="G156" s="13">
        <v>0</v>
      </c>
      <c r="H156" s="34"/>
    </row>
    <row r="157" spans="1:8" s="3" customFormat="1" ht="54.75" customHeight="1">
      <c r="A157" s="123" t="s">
        <v>80</v>
      </c>
      <c r="B157" s="9" t="s">
        <v>98</v>
      </c>
      <c r="C157" s="13">
        <f>D157+E157+F157+G157</f>
        <v>44668.899999999994</v>
      </c>
      <c r="D157" s="13">
        <f>D158+D159+D160+D161+D162</f>
        <v>0</v>
      </c>
      <c r="E157" s="13">
        <f>E158+E159+E160+E161+E162</f>
        <v>44668.899999999994</v>
      </c>
      <c r="F157" s="13">
        <f>F158+F159+F160+F161+F162</f>
        <v>0</v>
      </c>
      <c r="G157" s="13">
        <f>G158+G159+G160+G161+G162</f>
        <v>0</v>
      </c>
      <c r="H157" s="34"/>
    </row>
    <row r="158" spans="1:8" s="3" customFormat="1">
      <c r="A158" s="124"/>
      <c r="B158" s="9" t="s">
        <v>20</v>
      </c>
      <c r="C158" s="13">
        <f t="shared" si="25"/>
        <v>7991.1</v>
      </c>
      <c r="D158" s="13">
        <v>0</v>
      </c>
      <c r="E158" s="13">
        <v>7991.1</v>
      </c>
      <c r="F158" s="13">
        <v>0</v>
      </c>
      <c r="G158" s="13">
        <v>0</v>
      </c>
      <c r="H158" s="34"/>
    </row>
    <row r="159" spans="1:8" s="3" customFormat="1">
      <c r="A159" s="124"/>
      <c r="B159" s="9" t="s">
        <v>10</v>
      </c>
      <c r="C159" s="13">
        <f t="shared" si="25"/>
        <v>9154</v>
      </c>
      <c r="D159" s="13">
        <v>0</v>
      </c>
      <c r="E159" s="13">
        <v>9154</v>
      </c>
      <c r="F159" s="13">
        <v>0</v>
      </c>
      <c r="G159" s="13">
        <v>0</v>
      </c>
      <c r="H159" s="34"/>
    </row>
    <row r="160" spans="1:8" s="3" customFormat="1">
      <c r="A160" s="124"/>
      <c r="B160" s="9" t="s">
        <v>32</v>
      </c>
      <c r="C160" s="13">
        <f t="shared" si="25"/>
        <v>9174.6</v>
      </c>
      <c r="D160" s="13">
        <v>0</v>
      </c>
      <c r="E160" s="13">
        <v>9174.6</v>
      </c>
      <c r="F160" s="13">
        <v>0</v>
      </c>
      <c r="G160" s="13">
        <v>0</v>
      </c>
      <c r="H160" s="34"/>
    </row>
    <row r="161" spans="1:8" s="3" customFormat="1">
      <c r="A161" s="124"/>
      <c r="B161" s="9" t="s">
        <v>33</v>
      </c>
      <c r="C161" s="13">
        <f t="shared" si="25"/>
        <v>9174.6</v>
      </c>
      <c r="D161" s="13">
        <v>0</v>
      </c>
      <c r="E161" s="13">
        <v>9174.6</v>
      </c>
      <c r="F161" s="13">
        <v>0</v>
      </c>
      <c r="G161" s="13">
        <v>0</v>
      </c>
      <c r="H161" s="34"/>
    </row>
    <row r="162" spans="1:8" s="3" customFormat="1">
      <c r="A162" s="125"/>
      <c r="B162" s="9" t="s">
        <v>34</v>
      </c>
      <c r="C162" s="13">
        <f t="shared" si="25"/>
        <v>9174.6</v>
      </c>
      <c r="D162" s="13">
        <v>0</v>
      </c>
      <c r="E162" s="13">
        <v>9174.6</v>
      </c>
      <c r="F162" s="13">
        <v>0</v>
      </c>
      <c r="G162" s="13">
        <v>0</v>
      </c>
      <c r="H162" s="34"/>
    </row>
    <row r="163" spans="1:8" s="3" customFormat="1" ht="90.75" customHeight="1">
      <c r="A163" s="123" t="s">
        <v>82</v>
      </c>
      <c r="B163" s="9" t="s">
        <v>99</v>
      </c>
      <c r="C163" s="13">
        <f>D163+E163+F163+G163</f>
        <v>331208</v>
      </c>
      <c r="D163" s="13">
        <f>D164+D165+D166+D167+D168</f>
        <v>0</v>
      </c>
      <c r="E163" s="13">
        <f>E164+E165+E166+E167+E168</f>
        <v>331208</v>
      </c>
      <c r="F163" s="13">
        <f>F164+F165+F166+F167+F168</f>
        <v>0</v>
      </c>
      <c r="G163" s="13">
        <f>G164+G165+G166+G167+G168</f>
        <v>0</v>
      </c>
      <c r="H163" s="34"/>
    </row>
    <row r="164" spans="1:8" s="3" customFormat="1">
      <c r="A164" s="124"/>
      <c r="B164" s="9" t="s">
        <v>20</v>
      </c>
      <c r="C164" s="13">
        <f t="shared" si="25"/>
        <v>69661.2</v>
      </c>
      <c r="D164" s="13">
        <f>D170+D176+D182</f>
        <v>0</v>
      </c>
      <c r="E164" s="13">
        <f>E170+E176+E182</f>
        <v>69661.2</v>
      </c>
      <c r="F164" s="13">
        <f>F170+F176+F182</f>
        <v>0</v>
      </c>
      <c r="G164" s="13">
        <f>G170+G176+G182</f>
        <v>0</v>
      </c>
      <c r="H164" s="34"/>
    </row>
    <row r="165" spans="1:8" s="3" customFormat="1">
      <c r="A165" s="124"/>
      <c r="B165" s="9" t="s">
        <v>10</v>
      </c>
      <c r="C165" s="13">
        <f t="shared" si="25"/>
        <v>69776</v>
      </c>
      <c r="D165" s="13">
        <f t="shared" ref="D165:E168" si="26">D171+D177+D183</f>
        <v>0</v>
      </c>
      <c r="E165" s="13">
        <f>E171+E177+E183</f>
        <v>69776</v>
      </c>
      <c r="F165" s="13">
        <f t="shared" ref="F165:G168" si="27">F171+F177+F183</f>
        <v>0</v>
      </c>
      <c r="G165" s="13">
        <f t="shared" si="27"/>
        <v>0</v>
      </c>
      <c r="H165" s="34"/>
    </row>
    <row r="166" spans="1:8" s="3" customFormat="1">
      <c r="A166" s="124"/>
      <c r="B166" s="9" t="s">
        <v>32</v>
      </c>
      <c r="C166" s="13">
        <f t="shared" si="25"/>
        <v>63923.6</v>
      </c>
      <c r="D166" s="13">
        <f t="shared" si="26"/>
        <v>0</v>
      </c>
      <c r="E166" s="13">
        <f>E172+E178+E184</f>
        <v>63923.6</v>
      </c>
      <c r="F166" s="13">
        <f t="shared" si="27"/>
        <v>0</v>
      </c>
      <c r="G166" s="13">
        <f t="shared" si="27"/>
        <v>0</v>
      </c>
      <c r="H166" s="34"/>
    </row>
    <row r="167" spans="1:8" s="3" customFormat="1">
      <c r="A167" s="124"/>
      <c r="B167" s="9" t="s">
        <v>33</v>
      </c>
      <c r="C167" s="13">
        <f t="shared" si="25"/>
        <v>63923.6</v>
      </c>
      <c r="D167" s="13">
        <f t="shared" si="26"/>
        <v>0</v>
      </c>
      <c r="E167" s="13">
        <f>E173+E179+E185</f>
        <v>63923.6</v>
      </c>
      <c r="F167" s="13">
        <f t="shared" si="27"/>
        <v>0</v>
      </c>
      <c r="G167" s="13">
        <f t="shared" si="27"/>
        <v>0</v>
      </c>
      <c r="H167" s="34"/>
    </row>
    <row r="168" spans="1:8" s="3" customFormat="1">
      <c r="A168" s="125"/>
      <c r="B168" s="9" t="s">
        <v>34</v>
      </c>
      <c r="C168" s="13">
        <f t="shared" si="25"/>
        <v>63923.6</v>
      </c>
      <c r="D168" s="13">
        <f t="shared" si="26"/>
        <v>0</v>
      </c>
      <c r="E168" s="13">
        <f t="shared" si="26"/>
        <v>63923.6</v>
      </c>
      <c r="F168" s="13">
        <f t="shared" si="27"/>
        <v>0</v>
      </c>
      <c r="G168" s="13">
        <f t="shared" si="27"/>
        <v>0</v>
      </c>
      <c r="H168" s="34"/>
    </row>
    <row r="169" spans="1:8" s="3" customFormat="1" ht="36" customHeight="1">
      <c r="A169" s="123" t="s">
        <v>27</v>
      </c>
      <c r="B169" s="9" t="s">
        <v>71</v>
      </c>
      <c r="C169" s="13">
        <f>D169+E169+F169+G169</f>
        <v>73274.600000000006</v>
      </c>
      <c r="D169" s="13">
        <f>D170+D171+D172+D173+D174</f>
        <v>0</v>
      </c>
      <c r="E169" s="13">
        <f>E170+E171+E172+E173+E174</f>
        <v>73274.600000000006</v>
      </c>
      <c r="F169" s="13">
        <f>F170+F171+F172+F173+F174</f>
        <v>0</v>
      </c>
      <c r="G169" s="13">
        <f>G170+G171+G172+G173+G174</f>
        <v>0</v>
      </c>
      <c r="H169" s="34"/>
    </row>
    <row r="170" spans="1:8" s="3" customFormat="1">
      <c r="A170" s="124"/>
      <c r="B170" s="9" t="s">
        <v>20</v>
      </c>
      <c r="C170" s="13">
        <f t="shared" si="25"/>
        <v>15587.3</v>
      </c>
      <c r="D170" s="13">
        <v>0</v>
      </c>
      <c r="E170" s="13">
        <v>15587.3</v>
      </c>
      <c r="F170" s="13">
        <v>0</v>
      </c>
      <c r="G170" s="13">
        <v>0</v>
      </c>
      <c r="H170" s="34"/>
    </row>
    <row r="171" spans="1:8" s="3" customFormat="1">
      <c r="A171" s="124"/>
      <c r="B171" s="9" t="s">
        <v>10</v>
      </c>
      <c r="C171" s="13">
        <f t="shared" si="25"/>
        <v>15860.1</v>
      </c>
      <c r="D171" s="13">
        <v>0</v>
      </c>
      <c r="E171" s="13">
        <v>15860.1</v>
      </c>
      <c r="F171" s="13">
        <v>0</v>
      </c>
      <c r="G171" s="13">
        <v>0</v>
      </c>
      <c r="H171" s="34"/>
    </row>
    <row r="172" spans="1:8" s="3" customFormat="1">
      <c r="A172" s="124"/>
      <c r="B172" s="9" t="s">
        <v>32</v>
      </c>
      <c r="C172" s="13">
        <f t="shared" si="25"/>
        <v>13942.4</v>
      </c>
      <c r="D172" s="13">
        <v>0</v>
      </c>
      <c r="E172" s="13">
        <v>13942.4</v>
      </c>
      <c r="F172" s="13">
        <v>0</v>
      </c>
      <c r="G172" s="13">
        <v>0</v>
      </c>
      <c r="H172" s="34"/>
    </row>
    <row r="173" spans="1:8" s="3" customFormat="1">
      <c r="A173" s="124"/>
      <c r="B173" s="9" t="s">
        <v>33</v>
      </c>
      <c r="C173" s="13">
        <f t="shared" si="25"/>
        <v>13942.4</v>
      </c>
      <c r="D173" s="13">
        <v>0</v>
      </c>
      <c r="E173" s="13">
        <v>13942.4</v>
      </c>
      <c r="F173" s="13">
        <v>0</v>
      </c>
      <c r="G173" s="13">
        <v>0</v>
      </c>
      <c r="H173" s="34"/>
    </row>
    <row r="174" spans="1:8" s="3" customFormat="1">
      <c r="A174" s="125"/>
      <c r="B174" s="9" t="s">
        <v>34</v>
      </c>
      <c r="C174" s="13">
        <f t="shared" si="25"/>
        <v>13942.4</v>
      </c>
      <c r="D174" s="13">
        <v>0</v>
      </c>
      <c r="E174" s="13">
        <v>13942.4</v>
      </c>
      <c r="F174" s="13">
        <v>0</v>
      </c>
      <c r="G174" s="13">
        <v>0</v>
      </c>
      <c r="H174" s="34"/>
    </row>
    <row r="175" spans="1:8" s="3" customFormat="1" ht="30" customHeight="1">
      <c r="A175" s="123" t="s">
        <v>28</v>
      </c>
      <c r="B175" s="9" t="s">
        <v>72</v>
      </c>
      <c r="C175" s="13">
        <f>D175+E175+F175+G175</f>
        <v>256279.90000000002</v>
      </c>
      <c r="D175" s="13">
        <f>D176+D177+D178+D179+D180</f>
        <v>0</v>
      </c>
      <c r="E175" s="13">
        <f>E176+E177+E178+E179+E180</f>
        <v>256279.90000000002</v>
      </c>
      <c r="F175" s="13">
        <f>F176+F177+F178+F179+F180</f>
        <v>0</v>
      </c>
      <c r="G175" s="13">
        <f>G176+G177+G178+G179+G180</f>
        <v>0</v>
      </c>
      <c r="H175" s="34"/>
    </row>
    <row r="176" spans="1:8" s="3" customFormat="1">
      <c r="A176" s="124"/>
      <c r="B176" s="9" t="s">
        <v>20</v>
      </c>
      <c r="C176" s="13">
        <f t="shared" si="25"/>
        <v>53748.4</v>
      </c>
      <c r="D176" s="13">
        <v>0</v>
      </c>
      <c r="E176" s="13">
        <v>53748.4</v>
      </c>
      <c r="F176" s="13">
        <v>0</v>
      </c>
      <c r="G176" s="13">
        <v>0</v>
      </c>
      <c r="H176" s="34"/>
    </row>
    <row r="177" spans="1:8" s="3" customFormat="1">
      <c r="A177" s="124"/>
      <c r="B177" s="9" t="s">
        <v>10</v>
      </c>
      <c r="C177" s="13">
        <f t="shared" si="25"/>
        <v>53565.9</v>
      </c>
      <c r="D177" s="13">
        <v>0</v>
      </c>
      <c r="E177" s="13">
        <v>53565.9</v>
      </c>
      <c r="F177" s="13">
        <v>0</v>
      </c>
      <c r="G177" s="13">
        <v>0</v>
      </c>
      <c r="H177" s="34"/>
    </row>
    <row r="178" spans="1:8" s="3" customFormat="1">
      <c r="A178" s="124"/>
      <c r="B178" s="9" t="s">
        <v>32</v>
      </c>
      <c r="C178" s="13">
        <f t="shared" si="25"/>
        <v>49655.199999999997</v>
      </c>
      <c r="D178" s="13">
        <v>0</v>
      </c>
      <c r="E178" s="13">
        <v>49655.199999999997</v>
      </c>
      <c r="F178" s="13">
        <v>0</v>
      </c>
      <c r="G178" s="13">
        <v>0</v>
      </c>
      <c r="H178" s="34"/>
    </row>
    <row r="179" spans="1:8" s="3" customFormat="1">
      <c r="A179" s="124"/>
      <c r="B179" s="9" t="s">
        <v>33</v>
      </c>
      <c r="C179" s="13">
        <f t="shared" si="25"/>
        <v>49655.199999999997</v>
      </c>
      <c r="D179" s="13">
        <v>0</v>
      </c>
      <c r="E179" s="13">
        <v>49655.199999999997</v>
      </c>
      <c r="F179" s="13">
        <v>0</v>
      </c>
      <c r="G179" s="13">
        <v>0</v>
      </c>
      <c r="H179" s="34"/>
    </row>
    <row r="180" spans="1:8" s="3" customFormat="1">
      <c r="A180" s="125"/>
      <c r="B180" s="9" t="s">
        <v>34</v>
      </c>
      <c r="C180" s="13">
        <f t="shared" si="25"/>
        <v>49655.199999999997</v>
      </c>
      <c r="D180" s="13">
        <v>0</v>
      </c>
      <c r="E180" s="13">
        <v>49655.199999999997</v>
      </c>
      <c r="F180" s="13">
        <v>0</v>
      </c>
      <c r="G180" s="13">
        <v>0</v>
      </c>
      <c r="H180" s="34"/>
    </row>
    <row r="181" spans="1:8" s="3" customFormat="1" ht="69" customHeight="1">
      <c r="A181" s="123" t="s">
        <v>29</v>
      </c>
      <c r="B181" s="9" t="s">
        <v>73</v>
      </c>
      <c r="C181" s="13">
        <f>D181+E181+F181+G181</f>
        <v>1653.5</v>
      </c>
      <c r="D181" s="13">
        <f>D182+D183+D184+D185+D186</f>
        <v>0</v>
      </c>
      <c r="E181" s="13">
        <f>E182+E183+E184+E185+E186</f>
        <v>1653.5</v>
      </c>
      <c r="F181" s="13">
        <f>F182+F183+F184+F185+F186</f>
        <v>0</v>
      </c>
      <c r="G181" s="13">
        <f>G182+G183+G184+G185+G186</f>
        <v>0</v>
      </c>
      <c r="H181" s="34"/>
    </row>
    <row r="182" spans="1:8" s="3" customFormat="1">
      <c r="A182" s="124"/>
      <c r="B182" s="9" t="s">
        <v>20</v>
      </c>
      <c r="C182" s="13">
        <f t="shared" si="25"/>
        <v>325.5</v>
      </c>
      <c r="D182" s="13">
        <v>0</v>
      </c>
      <c r="E182" s="13">
        <v>325.5</v>
      </c>
      <c r="F182" s="13">
        <v>0</v>
      </c>
      <c r="G182" s="13">
        <v>0</v>
      </c>
      <c r="H182" s="34"/>
    </row>
    <row r="183" spans="1:8" s="3" customFormat="1">
      <c r="A183" s="124"/>
      <c r="B183" s="9" t="s">
        <v>10</v>
      </c>
      <c r="C183" s="13">
        <f t="shared" si="25"/>
        <v>350</v>
      </c>
      <c r="D183" s="13">
        <v>0</v>
      </c>
      <c r="E183" s="13">
        <v>350</v>
      </c>
      <c r="F183" s="13">
        <v>0</v>
      </c>
      <c r="G183" s="13">
        <v>0</v>
      </c>
      <c r="H183" s="34"/>
    </row>
    <row r="184" spans="1:8" s="3" customFormat="1">
      <c r="A184" s="124"/>
      <c r="B184" s="9" t="s">
        <v>32</v>
      </c>
      <c r="C184" s="13">
        <f t="shared" si="25"/>
        <v>326</v>
      </c>
      <c r="D184" s="13">
        <v>0</v>
      </c>
      <c r="E184" s="13">
        <v>326</v>
      </c>
      <c r="F184" s="13">
        <v>0</v>
      </c>
      <c r="G184" s="13">
        <v>0</v>
      </c>
      <c r="H184" s="34"/>
    </row>
    <row r="185" spans="1:8" s="3" customFormat="1">
      <c r="A185" s="124"/>
      <c r="B185" s="9" t="s">
        <v>33</v>
      </c>
      <c r="C185" s="13">
        <f t="shared" si="25"/>
        <v>326</v>
      </c>
      <c r="D185" s="13">
        <v>0</v>
      </c>
      <c r="E185" s="13">
        <v>326</v>
      </c>
      <c r="F185" s="13">
        <v>0</v>
      </c>
      <c r="G185" s="13">
        <v>0</v>
      </c>
      <c r="H185" s="34"/>
    </row>
    <row r="186" spans="1:8" s="3" customFormat="1">
      <c r="A186" s="125"/>
      <c r="B186" s="9" t="s">
        <v>34</v>
      </c>
      <c r="C186" s="13">
        <f t="shared" si="25"/>
        <v>326</v>
      </c>
      <c r="D186" s="13">
        <v>0</v>
      </c>
      <c r="E186" s="13">
        <v>326</v>
      </c>
      <c r="F186" s="13">
        <v>0</v>
      </c>
      <c r="G186" s="13">
        <v>0</v>
      </c>
      <c r="H186" s="34"/>
    </row>
    <row r="187" spans="1:8" s="3" customFormat="1" ht="90" customHeight="1">
      <c r="A187" s="123" t="s">
        <v>100</v>
      </c>
      <c r="B187" s="9" t="s">
        <v>101</v>
      </c>
      <c r="C187" s="13">
        <f>D187+E187+F187+G187</f>
        <v>1225155.06</v>
      </c>
      <c r="D187" s="13">
        <f>D188+D189+D190+D191+D192</f>
        <v>0</v>
      </c>
      <c r="E187" s="13">
        <f>E188+E189+E190+E191+E192</f>
        <v>1225155.06</v>
      </c>
      <c r="F187" s="13">
        <f>F188+F189+F190+F191+F192</f>
        <v>0</v>
      </c>
      <c r="G187" s="13">
        <f>G188+G189+G190+G191+G192</f>
        <v>0</v>
      </c>
      <c r="H187" s="34"/>
    </row>
    <row r="188" spans="1:8" s="3" customFormat="1">
      <c r="A188" s="124"/>
      <c r="B188" s="9" t="s">
        <v>20</v>
      </c>
      <c r="C188" s="13">
        <f t="shared" si="25"/>
        <v>181186</v>
      </c>
      <c r="D188" s="13">
        <f>D194+D200+D206+D212+D218</f>
        <v>0</v>
      </c>
      <c r="E188" s="13">
        <f>E194+E200+E206+E212+E218</f>
        <v>181186</v>
      </c>
      <c r="F188" s="13">
        <f>F194+F200+F206+F212+F218</f>
        <v>0</v>
      </c>
      <c r="G188" s="13">
        <f>G194+G200+G206+G212+G218</f>
        <v>0</v>
      </c>
      <c r="H188" s="34"/>
    </row>
    <row r="189" spans="1:8" s="3" customFormat="1">
      <c r="A189" s="124"/>
      <c r="B189" s="9" t="s">
        <v>10</v>
      </c>
      <c r="C189" s="13">
        <f t="shared" si="25"/>
        <v>216572.5</v>
      </c>
      <c r="D189" s="13">
        <f t="shared" ref="D189:G192" si="28">D195+D201+D207+D213+D219</f>
        <v>0</v>
      </c>
      <c r="E189" s="13">
        <f t="shared" si="28"/>
        <v>216572.5</v>
      </c>
      <c r="F189" s="13">
        <f t="shared" si="28"/>
        <v>0</v>
      </c>
      <c r="G189" s="13">
        <f t="shared" si="28"/>
        <v>0</v>
      </c>
      <c r="H189" s="34"/>
    </row>
    <row r="190" spans="1:8" s="3" customFormat="1">
      <c r="A190" s="124"/>
      <c r="B190" s="9" t="s">
        <v>32</v>
      </c>
      <c r="C190" s="13">
        <f t="shared" si="25"/>
        <v>251912.2</v>
      </c>
      <c r="D190" s="13">
        <f t="shared" si="28"/>
        <v>0</v>
      </c>
      <c r="E190" s="13">
        <f t="shared" si="28"/>
        <v>251912.2</v>
      </c>
      <c r="F190" s="13">
        <f t="shared" si="28"/>
        <v>0</v>
      </c>
      <c r="G190" s="13">
        <f t="shared" si="28"/>
        <v>0</v>
      </c>
      <c r="H190" s="34"/>
    </row>
    <row r="191" spans="1:8" s="3" customFormat="1">
      <c r="A191" s="124"/>
      <c r="B191" s="9" t="s">
        <v>33</v>
      </c>
      <c r="C191" s="13">
        <f t="shared" si="25"/>
        <v>275088.12</v>
      </c>
      <c r="D191" s="13">
        <f t="shared" si="28"/>
        <v>0</v>
      </c>
      <c r="E191" s="102">
        <f t="shared" si="28"/>
        <v>275088.12</v>
      </c>
      <c r="F191" s="13">
        <f t="shared" si="28"/>
        <v>0</v>
      </c>
      <c r="G191" s="13">
        <f t="shared" si="28"/>
        <v>0</v>
      </c>
      <c r="H191" s="34"/>
    </row>
    <row r="192" spans="1:8" s="3" customFormat="1">
      <c r="A192" s="125"/>
      <c r="B192" s="9" t="s">
        <v>34</v>
      </c>
      <c r="C192" s="13">
        <f t="shared" si="25"/>
        <v>300396.24</v>
      </c>
      <c r="D192" s="13">
        <f t="shared" si="28"/>
        <v>0</v>
      </c>
      <c r="E192" s="102">
        <f t="shared" si="28"/>
        <v>300396.24</v>
      </c>
      <c r="F192" s="13">
        <f t="shared" si="28"/>
        <v>0</v>
      </c>
      <c r="G192" s="13">
        <f t="shared" si="28"/>
        <v>0</v>
      </c>
      <c r="H192" s="34"/>
    </row>
    <row r="193" spans="1:8" s="3" customFormat="1" ht="48.75" customHeight="1">
      <c r="A193" s="123" t="s">
        <v>103</v>
      </c>
      <c r="B193" s="9" t="s">
        <v>75</v>
      </c>
      <c r="C193" s="13">
        <f>D193+E193+F193+G193</f>
        <v>28317.809999999998</v>
      </c>
      <c r="D193" s="13">
        <f>D194+D195+D196+D197+D198</f>
        <v>0</v>
      </c>
      <c r="E193" s="13">
        <f>E194+E195+E196+E197+E198</f>
        <v>28317.809999999998</v>
      </c>
      <c r="F193" s="13">
        <f>F194+F195+F196+F197+F198</f>
        <v>0</v>
      </c>
      <c r="G193" s="13">
        <f>G194+G195+G196+G197+G198</f>
        <v>0</v>
      </c>
      <c r="H193" s="34"/>
    </row>
    <row r="194" spans="1:8" s="3" customFormat="1">
      <c r="A194" s="124"/>
      <c r="B194" s="9" t="s">
        <v>20</v>
      </c>
      <c r="C194" s="13">
        <f t="shared" si="25"/>
        <v>2892.9</v>
      </c>
      <c r="D194" s="13">
        <v>0</v>
      </c>
      <c r="E194" s="13">
        <v>2892.9</v>
      </c>
      <c r="F194" s="13">
        <v>0</v>
      </c>
      <c r="G194" s="13">
        <v>0</v>
      </c>
      <c r="H194" s="34"/>
    </row>
    <row r="195" spans="1:8" s="3" customFormat="1">
      <c r="A195" s="124"/>
      <c r="B195" s="9" t="s">
        <v>10</v>
      </c>
      <c r="C195" s="13">
        <f t="shared" si="25"/>
        <v>5480</v>
      </c>
      <c r="D195" s="13">
        <v>0</v>
      </c>
      <c r="E195" s="13">
        <v>5480</v>
      </c>
      <c r="F195" s="13">
        <v>0</v>
      </c>
      <c r="G195" s="13">
        <v>0</v>
      </c>
      <c r="H195" s="34"/>
    </row>
    <row r="196" spans="1:8" s="3" customFormat="1">
      <c r="A196" s="124"/>
      <c r="B196" s="9" t="s">
        <v>32</v>
      </c>
      <c r="C196" s="13">
        <f t="shared" si="25"/>
        <v>6072.5</v>
      </c>
      <c r="D196" s="13">
        <v>0</v>
      </c>
      <c r="E196" s="13">
        <v>6072.5</v>
      </c>
      <c r="F196" s="13">
        <v>0</v>
      </c>
      <c r="G196" s="13">
        <v>0</v>
      </c>
      <c r="H196" s="34"/>
    </row>
    <row r="197" spans="1:8" s="3" customFormat="1">
      <c r="A197" s="124"/>
      <c r="B197" s="9" t="s">
        <v>33</v>
      </c>
      <c r="C197" s="13">
        <f t="shared" si="25"/>
        <v>6631.17</v>
      </c>
      <c r="D197" s="13">
        <v>0</v>
      </c>
      <c r="E197" s="13">
        <v>6631.17</v>
      </c>
      <c r="F197" s="13">
        <v>0</v>
      </c>
      <c r="G197" s="13">
        <v>0</v>
      </c>
      <c r="H197" s="34"/>
    </row>
    <row r="198" spans="1:8" s="3" customFormat="1">
      <c r="A198" s="125"/>
      <c r="B198" s="9" t="s">
        <v>34</v>
      </c>
      <c r="C198" s="13">
        <f t="shared" si="25"/>
        <v>7241.24</v>
      </c>
      <c r="D198" s="13">
        <v>0</v>
      </c>
      <c r="E198" s="13">
        <v>7241.24</v>
      </c>
      <c r="F198" s="13">
        <v>0</v>
      </c>
      <c r="G198" s="13">
        <v>0</v>
      </c>
      <c r="H198" s="34"/>
    </row>
    <row r="199" spans="1:8" s="3" customFormat="1" ht="48" customHeight="1">
      <c r="A199" s="123" t="s">
        <v>104</v>
      </c>
      <c r="B199" s="9" t="s">
        <v>77</v>
      </c>
      <c r="C199" s="13">
        <f>D199+E199+F199+G199</f>
        <v>5536.99</v>
      </c>
      <c r="D199" s="13">
        <f>D200+D201+D202+D203+D204</f>
        <v>0</v>
      </c>
      <c r="E199" s="13">
        <f>E200+E201+E202+E203+E204</f>
        <v>5536.99</v>
      </c>
      <c r="F199" s="13">
        <f>F200+F201+F202+F203+F204</f>
        <v>0</v>
      </c>
      <c r="G199" s="13">
        <f>G200+G201+G202+G203+G204</f>
        <v>0</v>
      </c>
      <c r="H199" s="34"/>
    </row>
    <row r="200" spans="1:8" s="3" customFormat="1">
      <c r="A200" s="124"/>
      <c r="B200" s="9" t="s">
        <v>20</v>
      </c>
      <c r="C200" s="13">
        <f t="shared" si="25"/>
        <v>1571</v>
      </c>
      <c r="D200" s="13">
        <v>0</v>
      </c>
      <c r="E200" s="13">
        <v>1571</v>
      </c>
      <c r="F200" s="13">
        <v>0</v>
      </c>
      <c r="G200" s="13">
        <v>0</v>
      </c>
      <c r="H200" s="34"/>
    </row>
    <row r="201" spans="1:8" s="3" customFormat="1">
      <c r="A201" s="124"/>
      <c r="B201" s="9" t="s">
        <v>10</v>
      </c>
      <c r="C201" s="13">
        <f t="shared" si="25"/>
        <v>0</v>
      </c>
      <c r="D201" s="13">
        <v>0</v>
      </c>
      <c r="E201" s="13">
        <v>0</v>
      </c>
      <c r="F201" s="13">
        <v>0</v>
      </c>
      <c r="G201" s="13">
        <v>0</v>
      </c>
      <c r="H201" s="34"/>
    </row>
    <row r="202" spans="1:8" s="3" customFormat="1">
      <c r="A202" s="124"/>
      <c r="B202" s="9" t="s">
        <v>32</v>
      </c>
      <c r="C202" s="13">
        <f t="shared" si="25"/>
        <v>1207.5</v>
      </c>
      <c r="D202" s="13">
        <v>0</v>
      </c>
      <c r="E202" s="13">
        <v>1207.5</v>
      </c>
      <c r="F202" s="13">
        <v>0</v>
      </c>
      <c r="G202" s="13">
        <v>0</v>
      </c>
      <c r="H202" s="34"/>
    </row>
    <row r="203" spans="1:8" s="3" customFormat="1">
      <c r="A203" s="124"/>
      <c r="B203" s="9" t="s">
        <v>33</v>
      </c>
      <c r="C203" s="13">
        <f t="shared" si="25"/>
        <v>1318.59</v>
      </c>
      <c r="D203" s="13">
        <v>0</v>
      </c>
      <c r="E203" s="13">
        <v>1318.59</v>
      </c>
      <c r="F203" s="13">
        <v>0</v>
      </c>
      <c r="G203" s="13">
        <v>0</v>
      </c>
      <c r="H203" s="34"/>
    </row>
    <row r="204" spans="1:8" s="3" customFormat="1">
      <c r="A204" s="125"/>
      <c r="B204" s="9" t="s">
        <v>34</v>
      </c>
      <c r="C204" s="13">
        <f t="shared" ref="C204:C267" si="29">D204+E204+F204+G204</f>
        <v>1439.9</v>
      </c>
      <c r="D204" s="13">
        <v>0</v>
      </c>
      <c r="E204" s="13">
        <v>1439.9</v>
      </c>
      <c r="F204" s="13">
        <v>0</v>
      </c>
      <c r="G204" s="13">
        <v>0</v>
      </c>
      <c r="H204" s="34"/>
    </row>
    <row r="205" spans="1:8" s="3" customFormat="1" ht="48" customHeight="1">
      <c r="A205" s="123" t="s">
        <v>105</v>
      </c>
      <c r="B205" s="9" t="s">
        <v>79</v>
      </c>
      <c r="C205" s="13">
        <f>D205+E205+F205+G205</f>
        <v>833025.15</v>
      </c>
      <c r="D205" s="13">
        <f>D206+D207+D208+D209+D210</f>
        <v>0</v>
      </c>
      <c r="E205" s="13">
        <f>E206+E207+E208+E209+E210</f>
        <v>833025.15</v>
      </c>
      <c r="F205" s="13">
        <f>F206+F207+F208+F209+F210</f>
        <v>0</v>
      </c>
      <c r="G205" s="13">
        <f>G206+G207+G208+G209+G210</f>
        <v>0</v>
      </c>
      <c r="H205" s="34"/>
    </row>
    <row r="206" spans="1:8" s="3" customFormat="1">
      <c r="A206" s="124"/>
      <c r="B206" s="9" t="s">
        <v>20</v>
      </c>
      <c r="C206" s="13">
        <f t="shared" si="29"/>
        <v>128941.5</v>
      </c>
      <c r="D206" s="13">
        <v>0</v>
      </c>
      <c r="E206" s="13">
        <v>128941.5</v>
      </c>
      <c r="F206" s="13">
        <v>0</v>
      </c>
      <c r="G206" s="13">
        <v>0</v>
      </c>
      <c r="H206" s="34"/>
    </row>
    <row r="207" spans="1:8" s="3" customFormat="1">
      <c r="A207" s="124"/>
      <c r="B207" s="9" t="s">
        <v>10</v>
      </c>
      <c r="C207" s="13">
        <f t="shared" si="29"/>
        <v>148072.5</v>
      </c>
      <c r="D207" s="13">
        <v>0</v>
      </c>
      <c r="E207" s="13">
        <v>148072.5</v>
      </c>
      <c r="F207" s="13">
        <v>0</v>
      </c>
      <c r="G207" s="13">
        <v>0</v>
      </c>
      <c r="H207" s="34"/>
    </row>
    <row r="208" spans="1:8" s="3" customFormat="1">
      <c r="A208" s="124"/>
      <c r="B208" s="9" t="s">
        <v>32</v>
      </c>
      <c r="C208" s="13">
        <f t="shared" si="29"/>
        <v>169285.2</v>
      </c>
      <c r="D208" s="13">
        <v>0</v>
      </c>
      <c r="E208" s="13">
        <v>169285.2</v>
      </c>
      <c r="F208" s="13">
        <v>0</v>
      </c>
      <c r="G208" s="13">
        <v>0</v>
      </c>
      <c r="H208" s="34"/>
    </row>
    <row r="209" spans="1:8" s="3" customFormat="1">
      <c r="A209" s="124"/>
      <c r="B209" s="9" t="s">
        <v>33</v>
      </c>
      <c r="C209" s="13">
        <f t="shared" si="29"/>
        <v>184859.44</v>
      </c>
      <c r="D209" s="13">
        <v>0</v>
      </c>
      <c r="E209" s="13">
        <v>184859.44</v>
      </c>
      <c r="F209" s="13">
        <v>0</v>
      </c>
      <c r="G209" s="13">
        <v>0</v>
      </c>
      <c r="H209" s="34"/>
    </row>
    <row r="210" spans="1:8" s="3" customFormat="1">
      <c r="A210" s="125"/>
      <c r="B210" s="9" t="s">
        <v>34</v>
      </c>
      <c r="C210" s="13">
        <f t="shared" si="29"/>
        <v>201866.51</v>
      </c>
      <c r="D210" s="13">
        <v>0</v>
      </c>
      <c r="E210" s="13">
        <v>201866.51</v>
      </c>
      <c r="F210" s="13">
        <v>0</v>
      </c>
      <c r="G210" s="13">
        <v>0</v>
      </c>
      <c r="H210" s="34"/>
    </row>
    <row r="211" spans="1:8" s="3" customFormat="1" ht="75.75" customHeight="1">
      <c r="A211" s="123" t="s">
        <v>106</v>
      </c>
      <c r="B211" s="9" t="s">
        <v>81</v>
      </c>
      <c r="C211" s="13">
        <f>D211+E211+F211+G211</f>
        <v>1994.4099999999999</v>
      </c>
      <c r="D211" s="13">
        <f>D212+D213+D214+D215+D216</f>
        <v>0</v>
      </c>
      <c r="E211" s="13">
        <f>E212+E213+E214+E215+E216</f>
        <v>1994.4099999999999</v>
      </c>
      <c r="F211" s="13">
        <f>F212+F213+F214+F215+F216</f>
        <v>0</v>
      </c>
      <c r="G211" s="13">
        <f>G212+G213+G214+G215+G216</f>
        <v>0</v>
      </c>
      <c r="H211" s="34"/>
    </row>
    <row r="212" spans="1:8" s="3" customFormat="1">
      <c r="A212" s="124"/>
      <c r="B212" s="9" t="s">
        <v>20</v>
      </c>
      <c r="C212" s="13">
        <f t="shared" si="29"/>
        <v>199.1</v>
      </c>
      <c r="D212" s="13">
        <v>0</v>
      </c>
      <c r="E212" s="13">
        <v>199.1</v>
      </c>
      <c r="F212" s="13">
        <v>0</v>
      </c>
      <c r="G212" s="13">
        <v>0</v>
      </c>
      <c r="H212" s="34"/>
    </row>
    <row r="213" spans="1:8" s="3" customFormat="1">
      <c r="A213" s="124"/>
      <c r="B213" s="9" t="s">
        <v>10</v>
      </c>
      <c r="C213" s="13">
        <f t="shared" si="29"/>
        <v>360</v>
      </c>
      <c r="D213" s="13">
        <v>0</v>
      </c>
      <c r="E213" s="13">
        <v>360</v>
      </c>
      <c r="F213" s="13">
        <v>0</v>
      </c>
      <c r="G213" s="13">
        <v>0</v>
      </c>
      <c r="H213" s="34"/>
    </row>
    <row r="214" spans="1:8" s="3" customFormat="1">
      <c r="A214" s="124"/>
      <c r="B214" s="9" t="s">
        <v>32</v>
      </c>
      <c r="C214" s="13">
        <f t="shared" si="29"/>
        <v>437</v>
      </c>
      <c r="D214" s="13">
        <v>0</v>
      </c>
      <c r="E214" s="13">
        <v>437</v>
      </c>
      <c r="F214" s="13">
        <v>0</v>
      </c>
      <c r="G214" s="13">
        <v>0</v>
      </c>
      <c r="H214" s="34"/>
    </row>
    <row r="215" spans="1:8" s="3" customFormat="1">
      <c r="A215" s="124"/>
      <c r="B215" s="9" t="s">
        <v>33</v>
      </c>
      <c r="C215" s="13">
        <f t="shared" si="29"/>
        <v>477.2</v>
      </c>
      <c r="D215" s="13">
        <v>0</v>
      </c>
      <c r="E215" s="13">
        <v>477.2</v>
      </c>
      <c r="F215" s="13">
        <v>0</v>
      </c>
      <c r="G215" s="13">
        <v>0</v>
      </c>
      <c r="H215" s="34"/>
    </row>
    <row r="216" spans="1:8" s="3" customFormat="1">
      <c r="A216" s="125"/>
      <c r="B216" s="9" t="s">
        <v>34</v>
      </c>
      <c r="C216" s="13">
        <f t="shared" si="29"/>
        <v>521.11</v>
      </c>
      <c r="D216" s="13">
        <v>0</v>
      </c>
      <c r="E216" s="13">
        <v>521.11</v>
      </c>
      <c r="F216" s="13">
        <v>0</v>
      </c>
      <c r="G216" s="13">
        <v>0</v>
      </c>
      <c r="H216" s="34"/>
    </row>
    <row r="217" spans="1:8" s="3" customFormat="1" ht="99" customHeight="1">
      <c r="A217" s="123" t="s">
        <v>107</v>
      </c>
      <c r="B217" s="9" t="s">
        <v>83</v>
      </c>
      <c r="C217" s="13">
        <f>D217+E217+F217+G217</f>
        <v>356280.69999999995</v>
      </c>
      <c r="D217" s="13">
        <f>D218+D219+D220+D221+D222</f>
        <v>0</v>
      </c>
      <c r="E217" s="13">
        <f>E218+E219+E220+E221+E222</f>
        <v>356280.69999999995</v>
      </c>
      <c r="F217" s="13">
        <f>F218+F219+F220+F221+F222</f>
        <v>0</v>
      </c>
      <c r="G217" s="13">
        <f>G218+G219+G220+G221+G222</f>
        <v>0</v>
      </c>
      <c r="H217" s="34"/>
    </row>
    <row r="218" spans="1:8" s="3" customFormat="1">
      <c r="A218" s="124"/>
      <c r="B218" s="9" t="s">
        <v>20</v>
      </c>
      <c r="C218" s="13">
        <f t="shared" si="29"/>
        <v>47581.5</v>
      </c>
      <c r="D218" s="13">
        <v>0</v>
      </c>
      <c r="E218" s="13">
        <v>47581.5</v>
      </c>
      <c r="F218" s="13">
        <v>0</v>
      </c>
      <c r="G218" s="13">
        <v>0</v>
      </c>
      <c r="H218" s="34"/>
    </row>
    <row r="219" spans="1:8" s="3" customFormat="1">
      <c r="A219" s="124"/>
      <c r="B219" s="9" t="s">
        <v>10</v>
      </c>
      <c r="C219" s="13">
        <f t="shared" si="29"/>
        <v>62660</v>
      </c>
      <c r="D219" s="13">
        <v>0</v>
      </c>
      <c r="E219" s="13">
        <v>62660</v>
      </c>
      <c r="F219" s="13">
        <v>0</v>
      </c>
      <c r="G219" s="13">
        <v>0</v>
      </c>
      <c r="H219" s="34"/>
    </row>
    <row r="220" spans="1:8" s="3" customFormat="1">
      <c r="A220" s="124"/>
      <c r="B220" s="9" t="s">
        <v>32</v>
      </c>
      <c r="C220" s="13">
        <f t="shared" si="29"/>
        <v>74910</v>
      </c>
      <c r="D220" s="13">
        <v>0</v>
      </c>
      <c r="E220" s="13">
        <v>74910</v>
      </c>
      <c r="F220" s="13">
        <v>0</v>
      </c>
      <c r="G220" s="13">
        <v>0</v>
      </c>
      <c r="H220" s="34"/>
    </row>
    <row r="221" spans="1:8" s="3" customFormat="1">
      <c r="A221" s="124"/>
      <c r="B221" s="9" t="s">
        <v>33</v>
      </c>
      <c r="C221" s="13">
        <f t="shared" si="29"/>
        <v>81801.72</v>
      </c>
      <c r="D221" s="13">
        <v>0</v>
      </c>
      <c r="E221" s="13">
        <v>81801.72</v>
      </c>
      <c r="F221" s="13">
        <v>0</v>
      </c>
      <c r="G221" s="13">
        <v>0</v>
      </c>
      <c r="H221" s="34"/>
    </row>
    <row r="222" spans="1:8" s="3" customFormat="1">
      <c r="A222" s="125"/>
      <c r="B222" s="9" t="s">
        <v>34</v>
      </c>
      <c r="C222" s="13">
        <f t="shared" si="29"/>
        <v>89327.48</v>
      </c>
      <c r="D222" s="13">
        <v>0</v>
      </c>
      <c r="E222" s="13">
        <v>89327.48</v>
      </c>
      <c r="F222" s="13">
        <v>0</v>
      </c>
      <c r="G222" s="13">
        <v>0</v>
      </c>
      <c r="H222" s="34"/>
    </row>
    <row r="223" spans="1:8" s="3" customFormat="1" ht="60" customHeight="1">
      <c r="A223" s="123" t="s">
        <v>102</v>
      </c>
      <c r="B223" s="9" t="s">
        <v>108</v>
      </c>
      <c r="C223" s="13">
        <f>D223+E223+F223+G223</f>
        <v>6278.6</v>
      </c>
      <c r="D223" s="13">
        <f>D224+D225+D226+D227+D228</f>
        <v>0</v>
      </c>
      <c r="E223" s="13">
        <f>E224+E225+E226+E227+E228</f>
        <v>6278.6</v>
      </c>
      <c r="F223" s="13">
        <f>F224+F225+F226+F227+F228</f>
        <v>0</v>
      </c>
      <c r="G223" s="13">
        <f>G224+G225+G226+G227+G228</f>
        <v>0</v>
      </c>
      <c r="H223" s="34"/>
    </row>
    <row r="224" spans="1:8" s="3" customFormat="1">
      <c r="A224" s="124"/>
      <c r="B224" s="9" t="s">
        <v>20</v>
      </c>
      <c r="C224" s="13">
        <f t="shared" si="29"/>
        <v>1584.9</v>
      </c>
      <c r="D224" s="13">
        <f t="shared" ref="D224:G228" si="30">D230+D236+D242+D248+D254</f>
        <v>0</v>
      </c>
      <c r="E224" s="13">
        <f t="shared" si="30"/>
        <v>1584.9</v>
      </c>
      <c r="F224" s="13">
        <f t="shared" si="30"/>
        <v>0</v>
      </c>
      <c r="G224" s="13">
        <f t="shared" si="30"/>
        <v>0</v>
      </c>
      <c r="H224" s="34"/>
    </row>
    <row r="225" spans="1:8" s="3" customFormat="1">
      <c r="A225" s="124"/>
      <c r="B225" s="9" t="s">
        <v>10</v>
      </c>
      <c r="C225" s="13">
        <f t="shared" si="29"/>
        <v>1596.8000000000002</v>
      </c>
      <c r="D225" s="13">
        <f t="shared" si="30"/>
        <v>0</v>
      </c>
      <c r="E225" s="13">
        <f t="shared" si="30"/>
        <v>1596.8000000000002</v>
      </c>
      <c r="F225" s="13">
        <f t="shared" si="30"/>
        <v>0</v>
      </c>
      <c r="G225" s="13">
        <f t="shared" si="30"/>
        <v>0</v>
      </c>
      <c r="H225" s="34"/>
    </row>
    <row r="226" spans="1:8" s="3" customFormat="1">
      <c r="A226" s="124"/>
      <c r="B226" s="9" t="s">
        <v>32</v>
      </c>
      <c r="C226" s="13">
        <f t="shared" si="29"/>
        <v>1032.3000000000002</v>
      </c>
      <c r="D226" s="13">
        <f t="shared" si="30"/>
        <v>0</v>
      </c>
      <c r="E226" s="13">
        <f t="shared" si="30"/>
        <v>1032.3000000000002</v>
      </c>
      <c r="F226" s="13">
        <f t="shared" si="30"/>
        <v>0</v>
      </c>
      <c r="G226" s="13">
        <f t="shared" si="30"/>
        <v>0</v>
      </c>
      <c r="H226" s="34"/>
    </row>
    <row r="227" spans="1:8" s="3" customFormat="1">
      <c r="A227" s="124"/>
      <c r="B227" s="9" t="s">
        <v>33</v>
      </c>
      <c r="C227" s="13">
        <f t="shared" si="29"/>
        <v>1032.3000000000002</v>
      </c>
      <c r="D227" s="13">
        <f t="shared" si="30"/>
        <v>0</v>
      </c>
      <c r="E227" s="13">
        <f t="shared" si="30"/>
        <v>1032.3000000000002</v>
      </c>
      <c r="F227" s="13">
        <f t="shared" si="30"/>
        <v>0</v>
      </c>
      <c r="G227" s="13">
        <f t="shared" si="30"/>
        <v>0</v>
      </c>
      <c r="H227" s="34"/>
    </row>
    <row r="228" spans="1:8" s="3" customFormat="1">
      <c r="A228" s="125"/>
      <c r="B228" s="9" t="s">
        <v>34</v>
      </c>
      <c r="C228" s="13">
        <f t="shared" si="29"/>
        <v>1032.3000000000002</v>
      </c>
      <c r="D228" s="13">
        <f t="shared" si="30"/>
        <v>0</v>
      </c>
      <c r="E228" s="13">
        <f t="shared" si="30"/>
        <v>1032.3000000000002</v>
      </c>
      <c r="F228" s="13">
        <f t="shared" si="30"/>
        <v>0</v>
      </c>
      <c r="G228" s="13">
        <f t="shared" si="30"/>
        <v>0</v>
      </c>
      <c r="H228" s="34"/>
    </row>
    <row r="229" spans="1:8" s="3" customFormat="1" ht="58.5" customHeight="1">
      <c r="A229" s="123" t="s">
        <v>110</v>
      </c>
      <c r="B229" s="9" t="s">
        <v>84</v>
      </c>
      <c r="C229" s="13">
        <f>D229+E229+F229+G229</f>
        <v>1349.2</v>
      </c>
      <c r="D229" s="13">
        <f>D230+D231+D232+D233+D234</f>
        <v>0</v>
      </c>
      <c r="E229" s="13">
        <f>E230+E231+E232+E233+E234</f>
        <v>1349.2</v>
      </c>
      <c r="F229" s="13">
        <f>F230+F231+F232+F233+F234</f>
        <v>0</v>
      </c>
      <c r="G229" s="13">
        <f>G230+G231+G232+G233+G234</f>
        <v>0</v>
      </c>
      <c r="H229" s="34"/>
    </row>
    <row r="230" spans="1:8" s="3" customFormat="1">
      <c r="A230" s="124"/>
      <c r="B230" s="9" t="s">
        <v>20</v>
      </c>
      <c r="C230" s="13">
        <f t="shared" si="29"/>
        <v>266.2</v>
      </c>
      <c r="D230" s="13">
        <v>0</v>
      </c>
      <c r="E230" s="13">
        <v>266.2</v>
      </c>
      <c r="F230" s="13">
        <v>0</v>
      </c>
      <c r="G230" s="13">
        <v>0</v>
      </c>
      <c r="H230" s="34"/>
    </row>
    <row r="231" spans="1:8" s="3" customFormat="1">
      <c r="A231" s="124"/>
      <c r="B231" s="9" t="s">
        <v>10</v>
      </c>
      <c r="C231" s="13">
        <f t="shared" si="29"/>
        <v>237.9</v>
      </c>
      <c r="D231" s="13">
        <v>0</v>
      </c>
      <c r="E231" s="13">
        <v>237.9</v>
      </c>
      <c r="F231" s="13">
        <v>0</v>
      </c>
      <c r="G231" s="13">
        <v>0</v>
      </c>
      <c r="H231" s="34"/>
    </row>
    <row r="232" spans="1:8" s="3" customFormat="1">
      <c r="A232" s="124"/>
      <c r="B232" s="9" t="s">
        <v>32</v>
      </c>
      <c r="C232" s="13">
        <f t="shared" si="29"/>
        <v>281.7</v>
      </c>
      <c r="D232" s="13">
        <v>0</v>
      </c>
      <c r="E232" s="13">
        <v>281.7</v>
      </c>
      <c r="F232" s="13">
        <v>0</v>
      </c>
      <c r="G232" s="13">
        <v>0</v>
      </c>
      <c r="H232" s="34"/>
    </row>
    <row r="233" spans="1:8" s="3" customFormat="1">
      <c r="A233" s="124"/>
      <c r="B233" s="9" t="s">
        <v>33</v>
      </c>
      <c r="C233" s="13">
        <f t="shared" si="29"/>
        <v>281.7</v>
      </c>
      <c r="D233" s="13">
        <v>0</v>
      </c>
      <c r="E233" s="13">
        <v>281.7</v>
      </c>
      <c r="F233" s="13">
        <v>0</v>
      </c>
      <c r="G233" s="13">
        <v>0</v>
      </c>
      <c r="H233" s="34"/>
    </row>
    <row r="234" spans="1:8" s="3" customFormat="1">
      <c r="A234" s="125"/>
      <c r="B234" s="9" t="s">
        <v>34</v>
      </c>
      <c r="C234" s="13">
        <f t="shared" si="29"/>
        <v>281.7</v>
      </c>
      <c r="D234" s="13">
        <v>0</v>
      </c>
      <c r="E234" s="13">
        <v>281.7</v>
      </c>
      <c r="F234" s="13">
        <v>0</v>
      </c>
      <c r="G234" s="13">
        <v>0</v>
      </c>
      <c r="H234" s="34"/>
    </row>
    <row r="235" spans="1:8" s="3" customFormat="1" ht="45" customHeight="1">
      <c r="A235" s="123" t="s">
        <v>111</v>
      </c>
      <c r="B235" s="9" t="s">
        <v>85</v>
      </c>
      <c r="C235" s="13">
        <f>D235+E235+F235+G235</f>
        <v>120.19999999999999</v>
      </c>
      <c r="D235" s="13">
        <f>D236+D237+D238+D239+D240</f>
        <v>0</v>
      </c>
      <c r="E235" s="13">
        <f>E236+E237+E238+E239+E240</f>
        <v>120.19999999999999</v>
      </c>
      <c r="F235" s="13">
        <f>F236+F237+F238+F239+F240</f>
        <v>0</v>
      </c>
      <c r="G235" s="13">
        <f>G236+G237+G238+G239+G240</f>
        <v>0</v>
      </c>
      <c r="H235" s="34"/>
    </row>
    <row r="236" spans="1:8" s="3" customFormat="1">
      <c r="A236" s="124"/>
      <c r="B236" s="9" t="s">
        <v>20</v>
      </c>
      <c r="C236" s="13">
        <f t="shared" si="29"/>
        <v>45.8</v>
      </c>
      <c r="D236" s="13">
        <v>0</v>
      </c>
      <c r="E236" s="13">
        <v>45.8</v>
      </c>
      <c r="F236" s="13">
        <v>0</v>
      </c>
      <c r="G236" s="13">
        <v>0</v>
      </c>
      <c r="H236" s="34"/>
    </row>
    <row r="237" spans="1:8" s="3" customFormat="1">
      <c r="A237" s="124"/>
      <c r="B237" s="9" t="s">
        <v>10</v>
      </c>
      <c r="C237" s="13">
        <f t="shared" si="29"/>
        <v>63.6</v>
      </c>
      <c r="D237" s="13">
        <v>0</v>
      </c>
      <c r="E237" s="13">
        <v>63.6</v>
      </c>
      <c r="F237" s="13">
        <v>0</v>
      </c>
      <c r="G237" s="13">
        <v>0</v>
      </c>
      <c r="H237" s="34"/>
    </row>
    <row r="238" spans="1:8" s="3" customFormat="1">
      <c r="A238" s="124"/>
      <c r="B238" s="9" t="s">
        <v>32</v>
      </c>
      <c r="C238" s="13">
        <f t="shared" si="29"/>
        <v>3.6</v>
      </c>
      <c r="D238" s="13">
        <v>0</v>
      </c>
      <c r="E238" s="13">
        <v>3.6</v>
      </c>
      <c r="F238" s="13">
        <v>0</v>
      </c>
      <c r="G238" s="13">
        <v>0</v>
      </c>
      <c r="H238" s="34"/>
    </row>
    <row r="239" spans="1:8" s="3" customFormat="1">
      <c r="A239" s="124"/>
      <c r="B239" s="9" t="s">
        <v>33</v>
      </c>
      <c r="C239" s="13">
        <f t="shared" si="29"/>
        <v>3.6</v>
      </c>
      <c r="D239" s="13">
        <v>0</v>
      </c>
      <c r="E239" s="13">
        <v>3.6</v>
      </c>
      <c r="F239" s="13">
        <v>0</v>
      </c>
      <c r="G239" s="13">
        <v>0</v>
      </c>
      <c r="H239" s="34"/>
    </row>
    <row r="240" spans="1:8" s="3" customFormat="1">
      <c r="A240" s="125"/>
      <c r="B240" s="9" t="s">
        <v>34</v>
      </c>
      <c r="C240" s="13">
        <f t="shared" si="29"/>
        <v>3.6</v>
      </c>
      <c r="D240" s="13">
        <v>0</v>
      </c>
      <c r="E240" s="13">
        <v>3.6</v>
      </c>
      <c r="F240" s="13">
        <v>0</v>
      </c>
      <c r="G240" s="13">
        <v>0</v>
      </c>
      <c r="H240" s="34"/>
    </row>
    <row r="241" spans="1:8" s="3" customFormat="1" ht="33" customHeight="1">
      <c r="A241" s="123" t="s">
        <v>112</v>
      </c>
      <c r="B241" s="9" t="s">
        <v>86</v>
      </c>
      <c r="C241" s="13">
        <f>D241+E241+F241+G241</f>
        <v>1343.3</v>
      </c>
      <c r="D241" s="13">
        <f>D242+D243+D244+D245+D246</f>
        <v>0</v>
      </c>
      <c r="E241" s="13">
        <f>E242+E243+E244+E245+E246</f>
        <v>1343.3</v>
      </c>
      <c r="F241" s="13">
        <f>F242+F243+F244+F245+F246</f>
        <v>0</v>
      </c>
      <c r="G241" s="13">
        <f>G242+G243+G244+G245+G246</f>
        <v>0</v>
      </c>
      <c r="H241" s="34"/>
    </row>
    <row r="242" spans="1:8" s="3" customFormat="1">
      <c r="A242" s="124"/>
      <c r="B242" s="9" t="s">
        <v>20</v>
      </c>
      <c r="C242" s="13">
        <f t="shared" si="29"/>
        <v>506.6</v>
      </c>
      <c r="D242" s="13">
        <v>0</v>
      </c>
      <c r="E242" s="13">
        <v>506.6</v>
      </c>
      <c r="F242" s="13">
        <v>0</v>
      </c>
      <c r="G242" s="13">
        <v>0</v>
      </c>
      <c r="H242" s="34"/>
    </row>
    <row r="243" spans="1:8" s="3" customFormat="1">
      <c r="A243" s="124"/>
      <c r="B243" s="9" t="s">
        <v>10</v>
      </c>
      <c r="C243" s="13">
        <f t="shared" si="29"/>
        <v>376.2</v>
      </c>
      <c r="D243" s="13">
        <v>0</v>
      </c>
      <c r="E243" s="13">
        <v>376.2</v>
      </c>
      <c r="F243" s="13">
        <v>0</v>
      </c>
      <c r="G243" s="13">
        <v>0</v>
      </c>
      <c r="H243" s="34"/>
    </row>
    <row r="244" spans="1:8" s="3" customFormat="1">
      <c r="A244" s="124"/>
      <c r="B244" s="9" t="s">
        <v>32</v>
      </c>
      <c r="C244" s="13">
        <f t="shared" si="29"/>
        <v>153.5</v>
      </c>
      <c r="D244" s="13">
        <v>0</v>
      </c>
      <c r="E244" s="13">
        <v>153.5</v>
      </c>
      <c r="F244" s="13">
        <v>0</v>
      </c>
      <c r="G244" s="13">
        <v>0</v>
      </c>
      <c r="H244" s="34"/>
    </row>
    <row r="245" spans="1:8" s="3" customFormat="1">
      <c r="A245" s="124"/>
      <c r="B245" s="9" t="s">
        <v>33</v>
      </c>
      <c r="C245" s="13">
        <f t="shared" si="29"/>
        <v>153.5</v>
      </c>
      <c r="D245" s="13">
        <v>0</v>
      </c>
      <c r="E245" s="13">
        <v>153.5</v>
      </c>
      <c r="F245" s="13">
        <v>0</v>
      </c>
      <c r="G245" s="13">
        <v>0</v>
      </c>
      <c r="H245" s="34"/>
    </row>
    <row r="246" spans="1:8" s="3" customFormat="1">
      <c r="A246" s="125"/>
      <c r="B246" s="9" t="s">
        <v>34</v>
      </c>
      <c r="C246" s="13">
        <f t="shared" si="29"/>
        <v>153.5</v>
      </c>
      <c r="D246" s="13">
        <v>0</v>
      </c>
      <c r="E246" s="13">
        <v>153.5</v>
      </c>
      <c r="F246" s="13">
        <v>0</v>
      </c>
      <c r="G246" s="13">
        <v>0</v>
      </c>
      <c r="H246" s="34"/>
    </row>
    <row r="247" spans="1:8" s="3" customFormat="1" ht="33.75" customHeight="1">
      <c r="A247" s="123" t="s">
        <v>113</v>
      </c>
      <c r="B247" s="9" t="s">
        <v>87</v>
      </c>
      <c r="C247" s="13">
        <f>D247+E247+F247+G247</f>
        <v>3212.7</v>
      </c>
      <c r="D247" s="13">
        <f>D248+D249+D250+D251+D252</f>
        <v>0</v>
      </c>
      <c r="E247" s="13">
        <f>E248+E249+E250+E251+E252</f>
        <v>3212.7</v>
      </c>
      <c r="F247" s="13">
        <f>F248+F249+F250+F251+F252</f>
        <v>0</v>
      </c>
      <c r="G247" s="13">
        <f>G248+G249+G250+G251+G252</f>
        <v>0</v>
      </c>
      <c r="H247" s="34"/>
    </row>
    <row r="248" spans="1:8" s="3" customFormat="1">
      <c r="A248" s="124"/>
      <c r="B248" s="9" t="s">
        <v>20</v>
      </c>
      <c r="C248" s="13">
        <f t="shared" si="29"/>
        <v>766.3</v>
      </c>
      <c r="D248" s="13">
        <v>0</v>
      </c>
      <c r="E248" s="13">
        <v>766.3</v>
      </c>
      <c r="F248" s="13">
        <v>0</v>
      </c>
      <c r="G248" s="13">
        <v>0</v>
      </c>
      <c r="H248" s="34"/>
    </row>
    <row r="249" spans="1:8" s="3" customFormat="1">
      <c r="A249" s="124"/>
      <c r="B249" s="9" t="s">
        <v>10</v>
      </c>
      <c r="C249" s="13">
        <f t="shared" si="29"/>
        <v>919.1</v>
      </c>
      <c r="D249" s="13">
        <v>0</v>
      </c>
      <c r="E249" s="13">
        <v>919.1</v>
      </c>
      <c r="F249" s="13">
        <v>0</v>
      </c>
      <c r="G249" s="13">
        <v>0</v>
      </c>
      <c r="H249" s="34"/>
    </row>
    <row r="250" spans="1:8" s="3" customFormat="1">
      <c r="A250" s="124"/>
      <c r="B250" s="9" t="s">
        <v>32</v>
      </c>
      <c r="C250" s="13">
        <f t="shared" si="29"/>
        <v>509.1</v>
      </c>
      <c r="D250" s="13">
        <v>0</v>
      </c>
      <c r="E250" s="13">
        <v>509.1</v>
      </c>
      <c r="F250" s="13">
        <v>0</v>
      </c>
      <c r="G250" s="13">
        <v>0</v>
      </c>
      <c r="H250" s="34"/>
    </row>
    <row r="251" spans="1:8" s="3" customFormat="1">
      <c r="A251" s="124"/>
      <c r="B251" s="9" t="s">
        <v>33</v>
      </c>
      <c r="C251" s="13">
        <f t="shared" si="29"/>
        <v>509.1</v>
      </c>
      <c r="D251" s="13">
        <v>0</v>
      </c>
      <c r="E251" s="13">
        <v>509.1</v>
      </c>
      <c r="F251" s="13">
        <v>0</v>
      </c>
      <c r="G251" s="13">
        <v>0</v>
      </c>
      <c r="H251" s="34"/>
    </row>
    <row r="252" spans="1:8" s="3" customFormat="1">
      <c r="A252" s="125"/>
      <c r="B252" s="9" t="s">
        <v>34</v>
      </c>
      <c r="C252" s="13">
        <f t="shared" si="29"/>
        <v>509.1</v>
      </c>
      <c r="D252" s="13">
        <v>0</v>
      </c>
      <c r="E252" s="13">
        <v>509.1</v>
      </c>
      <c r="F252" s="13">
        <v>0</v>
      </c>
      <c r="G252" s="13">
        <v>0</v>
      </c>
      <c r="H252" s="34"/>
    </row>
    <row r="253" spans="1:8" s="3" customFormat="1" ht="32.25" customHeight="1">
      <c r="A253" s="123" t="s">
        <v>114</v>
      </c>
      <c r="B253" s="9" t="s">
        <v>212</v>
      </c>
      <c r="C253" s="13">
        <f>D253+E253+F253+G253</f>
        <v>253.20000000000002</v>
      </c>
      <c r="D253" s="13">
        <f>D254+D255+D256+D257+D258</f>
        <v>0</v>
      </c>
      <c r="E253" s="13">
        <f>E254+E255+E256+E257+E258</f>
        <v>253.20000000000002</v>
      </c>
      <c r="F253" s="13">
        <f>F254+F255+F256+F257+F258</f>
        <v>0</v>
      </c>
      <c r="G253" s="13">
        <f>G254+G255+G256+G257+G258</f>
        <v>0</v>
      </c>
      <c r="H253" s="34"/>
    </row>
    <row r="254" spans="1:8" s="3" customFormat="1">
      <c r="A254" s="124"/>
      <c r="B254" s="9" t="s">
        <v>20</v>
      </c>
      <c r="C254" s="13">
        <f t="shared" si="29"/>
        <v>0</v>
      </c>
      <c r="D254" s="13">
        <v>0</v>
      </c>
      <c r="E254" s="13">
        <v>0</v>
      </c>
      <c r="F254" s="13">
        <v>0</v>
      </c>
      <c r="G254" s="13">
        <v>0</v>
      </c>
      <c r="H254" s="34"/>
    </row>
    <row r="255" spans="1:8" s="3" customFormat="1">
      <c r="A255" s="124"/>
      <c r="B255" s="9" t="s">
        <v>10</v>
      </c>
      <c r="C255" s="13">
        <f t="shared" si="29"/>
        <v>0</v>
      </c>
      <c r="D255" s="13">
        <v>0</v>
      </c>
      <c r="E255" s="13">
        <v>0</v>
      </c>
      <c r="F255" s="13">
        <v>0</v>
      </c>
      <c r="G255" s="13">
        <v>0</v>
      </c>
      <c r="H255" s="34"/>
    </row>
    <row r="256" spans="1:8" s="3" customFormat="1">
      <c r="A256" s="124"/>
      <c r="B256" s="9" t="s">
        <v>32</v>
      </c>
      <c r="C256" s="13">
        <f t="shared" si="29"/>
        <v>84.4</v>
      </c>
      <c r="D256" s="13">
        <v>0</v>
      </c>
      <c r="E256" s="13">
        <v>84.4</v>
      </c>
      <c r="F256" s="13">
        <v>0</v>
      </c>
      <c r="G256" s="13">
        <v>0</v>
      </c>
      <c r="H256" s="34"/>
    </row>
    <row r="257" spans="1:8" s="3" customFormat="1">
      <c r="A257" s="124"/>
      <c r="B257" s="9" t="s">
        <v>33</v>
      </c>
      <c r="C257" s="13">
        <f t="shared" si="29"/>
        <v>84.4</v>
      </c>
      <c r="D257" s="13">
        <v>0</v>
      </c>
      <c r="E257" s="13">
        <v>84.4</v>
      </c>
      <c r="F257" s="13">
        <v>0</v>
      </c>
      <c r="G257" s="13">
        <v>0</v>
      </c>
      <c r="H257" s="34"/>
    </row>
    <row r="258" spans="1:8" s="3" customFormat="1">
      <c r="A258" s="125"/>
      <c r="B258" s="9" t="s">
        <v>34</v>
      </c>
      <c r="C258" s="13">
        <f t="shared" si="29"/>
        <v>84.4</v>
      </c>
      <c r="D258" s="13">
        <v>0</v>
      </c>
      <c r="E258" s="13">
        <v>84.4</v>
      </c>
      <c r="F258" s="13">
        <v>0</v>
      </c>
      <c r="G258" s="13">
        <v>0</v>
      </c>
      <c r="H258" s="34"/>
    </row>
    <row r="259" spans="1:8" s="3" customFormat="1" ht="59.25" customHeight="1">
      <c r="A259" s="123" t="s">
        <v>109</v>
      </c>
      <c r="B259" s="9" t="s">
        <v>115</v>
      </c>
      <c r="C259" s="13">
        <f>D259+E259+F259+G259</f>
        <v>9268.9</v>
      </c>
      <c r="D259" s="13">
        <f>D260+D261+D262+D263+D264</f>
        <v>0</v>
      </c>
      <c r="E259" s="13">
        <f>E260+E261+E262+E263+E264</f>
        <v>9268.9</v>
      </c>
      <c r="F259" s="13">
        <f>F260+F261+F262+F263+F264</f>
        <v>0</v>
      </c>
      <c r="G259" s="13">
        <f>G260+G261+G262+G263+G264</f>
        <v>0</v>
      </c>
      <c r="H259" s="34"/>
    </row>
    <row r="260" spans="1:8" s="3" customFormat="1">
      <c r="A260" s="124"/>
      <c r="B260" s="9" t="s">
        <v>20</v>
      </c>
      <c r="C260" s="13">
        <f t="shared" si="29"/>
        <v>1688.6</v>
      </c>
      <c r="D260" s="13">
        <f t="shared" ref="D260:G264" si="31">D266+D272+D278+D284+D290+D296+D302</f>
        <v>0</v>
      </c>
      <c r="E260" s="13">
        <f t="shared" si="31"/>
        <v>1688.6</v>
      </c>
      <c r="F260" s="13">
        <f t="shared" si="31"/>
        <v>0</v>
      </c>
      <c r="G260" s="13">
        <f t="shared" si="31"/>
        <v>0</v>
      </c>
      <c r="H260" s="34"/>
    </row>
    <row r="261" spans="1:8" s="3" customFormat="1">
      <c r="A261" s="124"/>
      <c r="B261" s="9" t="s">
        <v>10</v>
      </c>
      <c r="C261" s="13">
        <f t="shared" si="29"/>
        <v>1899.2</v>
      </c>
      <c r="D261" s="13">
        <f t="shared" si="31"/>
        <v>0</v>
      </c>
      <c r="E261" s="13">
        <f t="shared" si="31"/>
        <v>1899.2</v>
      </c>
      <c r="F261" s="13">
        <f t="shared" si="31"/>
        <v>0</v>
      </c>
      <c r="G261" s="13">
        <f t="shared" si="31"/>
        <v>0</v>
      </c>
      <c r="H261" s="34"/>
    </row>
    <row r="262" spans="1:8" s="3" customFormat="1">
      <c r="A262" s="124"/>
      <c r="B262" s="9" t="s">
        <v>32</v>
      </c>
      <c r="C262" s="13">
        <f t="shared" si="29"/>
        <v>1893.6999999999998</v>
      </c>
      <c r="D262" s="13">
        <f t="shared" si="31"/>
        <v>0</v>
      </c>
      <c r="E262" s="13">
        <f t="shared" si="31"/>
        <v>1893.6999999999998</v>
      </c>
      <c r="F262" s="13">
        <f t="shared" si="31"/>
        <v>0</v>
      </c>
      <c r="G262" s="13">
        <f t="shared" si="31"/>
        <v>0</v>
      </c>
      <c r="H262" s="34"/>
    </row>
    <row r="263" spans="1:8" s="3" customFormat="1">
      <c r="A263" s="124"/>
      <c r="B263" s="9" t="s">
        <v>33</v>
      </c>
      <c r="C263" s="13">
        <f t="shared" si="29"/>
        <v>1893.6999999999998</v>
      </c>
      <c r="D263" s="13">
        <f t="shared" si="31"/>
        <v>0</v>
      </c>
      <c r="E263" s="13">
        <f t="shared" si="31"/>
        <v>1893.6999999999998</v>
      </c>
      <c r="F263" s="13">
        <f t="shared" si="31"/>
        <v>0</v>
      </c>
      <c r="G263" s="13">
        <f t="shared" si="31"/>
        <v>0</v>
      </c>
      <c r="H263" s="34"/>
    </row>
    <row r="264" spans="1:8" s="3" customFormat="1">
      <c r="A264" s="125"/>
      <c r="B264" s="9" t="s">
        <v>34</v>
      </c>
      <c r="C264" s="13">
        <f t="shared" si="29"/>
        <v>1893.6999999999998</v>
      </c>
      <c r="D264" s="13">
        <f t="shared" si="31"/>
        <v>0</v>
      </c>
      <c r="E264" s="13">
        <f t="shared" si="31"/>
        <v>1893.6999999999998</v>
      </c>
      <c r="F264" s="13">
        <f t="shared" si="31"/>
        <v>0</v>
      </c>
      <c r="G264" s="13">
        <f t="shared" si="31"/>
        <v>0</v>
      </c>
      <c r="H264" s="34"/>
    </row>
    <row r="265" spans="1:8" s="3" customFormat="1" ht="45" customHeight="1">
      <c r="A265" s="123" t="s">
        <v>117</v>
      </c>
      <c r="B265" s="9" t="s">
        <v>88</v>
      </c>
      <c r="C265" s="13">
        <f>D265+E265+F265+G265</f>
        <v>2965.1000000000004</v>
      </c>
      <c r="D265" s="13">
        <f>D266+D267+D268+D269+D270</f>
        <v>0</v>
      </c>
      <c r="E265" s="13">
        <f>E266+E267+E268+E269+E270</f>
        <v>2965.1000000000004</v>
      </c>
      <c r="F265" s="13">
        <f>F266+F267+F268+F269+F270</f>
        <v>0</v>
      </c>
      <c r="G265" s="13">
        <f>G266+G267+G268+G269+G270</f>
        <v>0</v>
      </c>
      <c r="H265" s="34"/>
    </row>
    <row r="266" spans="1:8" s="3" customFormat="1" ht="12" customHeight="1">
      <c r="A266" s="124"/>
      <c r="B266" s="9" t="s">
        <v>20</v>
      </c>
      <c r="C266" s="13">
        <f t="shared" si="29"/>
        <v>609.20000000000005</v>
      </c>
      <c r="D266" s="13">
        <v>0</v>
      </c>
      <c r="E266" s="13">
        <v>609.20000000000005</v>
      </c>
      <c r="F266" s="13">
        <v>0</v>
      </c>
      <c r="G266" s="13">
        <v>0</v>
      </c>
      <c r="H266" s="34"/>
    </row>
    <row r="267" spans="1:8" s="3" customFormat="1" ht="12" customHeight="1">
      <c r="A267" s="124"/>
      <c r="B267" s="9" t="s">
        <v>10</v>
      </c>
      <c r="C267" s="13">
        <f t="shared" si="29"/>
        <v>709.8</v>
      </c>
      <c r="D267" s="13">
        <v>0</v>
      </c>
      <c r="E267" s="13">
        <v>709.8</v>
      </c>
      <c r="F267" s="13">
        <v>0</v>
      </c>
      <c r="G267" s="13">
        <v>0</v>
      </c>
      <c r="H267" s="34"/>
    </row>
    <row r="268" spans="1:8" s="3" customFormat="1" ht="12" customHeight="1">
      <c r="A268" s="124"/>
      <c r="B268" s="9" t="s">
        <v>32</v>
      </c>
      <c r="C268" s="13">
        <f t="shared" ref="C268:C330" si="32">D268+E268+F268+G268</f>
        <v>548.70000000000005</v>
      </c>
      <c r="D268" s="13">
        <v>0</v>
      </c>
      <c r="E268" s="13">
        <v>548.70000000000005</v>
      </c>
      <c r="F268" s="13">
        <v>0</v>
      </c>
      <c r="G268" s="13">
        <v>0</v>
      </c>
      <c r="H268" s="34"/>
    </row>
    <row r="269" spans="1:8" s="3" customFormat="1" ht="12" customHeight="1">
      <c r="A269" s="124"/>
      <c r="B269" s="9" t="s">
        <v>33</v>
      </c>
      <c r="C269" s="13">
        <f t="shared" si="32"/>
        <v>548.70000000000005</v>
      </c>
      <c r="D269" s="13">
        <v>0</v>
      </c>
      <c r="E269" s="13">
        <v>548.70000000000005</v>
      </c>
      <c r="F269" s="13">
        <v>0</v>
      </c>
      <c r="G269" s="13">
        <v>0</v>
      </c>
      <c r="H269" s="34"/>
    </row>
    <row r="270" spans="1:8" s="3" customFormat="1" ht="12" customHeight="1">
      <c r="A270" s="125"/>
      <c r="B270" s="9" t="s">
        <v>34</v>
      </c>
      <c r="C270" s="13">
        <f t="shared" si="32"/>
        <v>548.70000000000005</v>
      </c>
      <c r="D270" s="13">
        <v>0</v>
      </c>
      <c r="E270" s="13">
        <v>548.70000000000005</v>
      </c>
      <c r="F270" s="13">
        <v>0</v>
      </c>
      <c r="G270" s="13">
        <v>0</v>
      </c>
      <c r="H270" s="34"/>
    </row>
    <row r="271" spans="1:8" s="3" customFormat="1" ht="39.75" customHeight="1">
      <c r="A271" s="123" t="s">
        <v>118</v>
      </c>
      <c r="B271" s="9" t="s">
        <v>89</v>
      </c>
      <c r="C271" s="13">
        <f>D271+E271+F271+G271</f>
        <v>5128.2</v>
      </c>
      <c r="D271" s="13">
        <f>D272+D273+D274+D275+D276</f>
        <v>0</v>
      </c>
      <c r="E271" s="13">
        <f>E272+E273+E274+E275+E276</f>
        <v>5128.2</v>
      </c>
      <c r="F271" s="13">
        <f>F272+F273+F274+F275+F276</f>
        <v>0</v>
      </c>
      <c r="G271" s="13">
        <f>G272+G273+G274+G275+G276</f>
        <v>0</v>
      </c>
      <c r="H271" s="34"/>
    </row>
    <row r="272" spans="1:8" s="3" customFormat="1">
      <c r="A272" s="124"/>
      <c r="B272" s="9" t="s">
        <v>20</v>
      </c>
      <c r="C272" s="13">
        <f t="shared" si="32"/>
        <v>859.3</v>
      </c>
      <c r="D272" s="13">
        <v>0</v>
      </c>
      <c r="E272" s="13">
        <v>859.3</v>
      </c>
      <c r="F272" s="13">
        <v>0</v>
      </c>
      <c r="G272" s="13">
        <v>0</v>
      </c>
      <c r="H272" s="34"/>
    </row>
    <row r="273" spans="1:8" s="3" customFormat="1">
      <c r="A273" s="124"/>
      <c r="B273" s="9" t="s">
        <v>10</v>
      </c>
      <c r="C273" s="13">
        <f t="shared" si="32"/>
        <v>916.1</v>
      </c>
      <c r="D273" s="13">
        <v>0</v>
      </c>
      <c r="E273" s="13">
        <v>916.1</v>
      </c>
      <c r="F273" s="13">
        <v>0</v>
      </c>
      <c r="G273" s="13">
        <v>0</v>
      </c>
      <c r="H273" s="34"/>
    </row>
    <row r="274" spans="1:8" s="3" customFormat="1">
      <c r="A274" s="124"/>
      <c r="B274" s="9" t="s">
        <v>32</v>
      </c>
      <c r="C274" s="13">
        <f t="shared" si="32"/>
        <v>1117.5999999999999</v>
      </c>
      <c r="D274" s="13">
        <v>0</v>
      </c>
      <c r="E274" s="13">
        <v>1117.5999999999999</v>
      </c>
      <c r="F274" s="13">
        <v>0</v>
      </c>
      <c r="G274" s="13">
        <v>0</v>
      </c>
      <c r="H274" s="34"/>
    </row>
    <row r="275" spans="1:8" s="3" customFormat="1">
      <c r="A275" s="124"/>
      <c r="B275" s="9" t="s">
        <v>33</v>
      </c>
      <c r="C275" s="13">
        <f t="shared" si="32"/>
        <v>1117.5999999999999</v>
      </c>
      <c r="D275" s="13">
        <v>0</v>
      </c>
      <c r="E275" s="13">
        <v>1117.5999999999999</v>
      </c>
      <c r="F275" s="13">
        <v>0</v>
      </c>
      <c r="G275" s="13">
        <v>0</v>
      </c>
      <c r="H275" s="34"/>
    </row>
    <row r="276" spans="1:8" s="3" customFormat="1">
      <c r="A276" s="125"/>
      <c r="B276" s="9" t="s">
        <v>34</v>
      </c>
      <c r="C276" s="13">
        <f t="shared" si="32"/>
        <v>1117.5999999999999</v>
      </c>
      <c r="D276" s="13">
        <v>0</v>
      </c>
      <c r="E276" s="13">
        <v>1117.5999999999999</v>
      </c>
      <c r="F276" s="13">
        <v>0</v>
      </c>
      <c r="G276" s="13">
        <v>0</v>
      </c>
      <c r="H276" s="34"/>
    </row>
    <row r="277" spans="1:8" s="3" customFormat="1" ht="27.75" customHeight="1">
      <c r="A277" s="123" t="s">
        <v>119</v>
      </c>
      <c r="B277" s="9" t="s">
        <v>90</v>
      </c>
      <c r="C277" s="13">
        <f>D277+E277+F277+G277</f>
        <v>355</v>
      </c>
      <c r="D277" s="13">
        <f>D278+D279+D280+D281+D282</f>
        <v>0</v>
      </c>
      <c r="E277" s="13">
        <f>E278+E279+E280+E281+E282</f>
        <v>355</v>
      </c>
      <c r="F277" s="13">
        <f>F278+F279+F280+F281+F282</f>
        <v>0</v>
      </c>
      <c r="G277" s="13">
        <f>G278+G279+G280+G281+G282</f>
        <v>0</v>
      </c>
      <c r="H277" s="34"/>
    </row>
    <row r="278" spans="1:8" s="3" customFormat="1">
      <c r="A278" s="124"/>
      <c r="B278" s="9" t="s">
        <v>20</v>
      </c>
      <c r="C278" s="13">
        <f t="shared" si="32"/>
        <v>72.5</v>
      </c>
      <c r="D278" s="13">
        <v>0</v>
      </c>
      <c r="E278" s="13">
        <v>72.5</v>
      </c>
      <c r="F278" s="13">
        <v>0</v>
      </c>
      <c r="G278" s="13">
        <v>0</v>
      </c>
      <c r="H278" s="34"/>
    </row>
    <row r="279" spans="1:8" s="3" customFormat="1">
      <c r="A279" s="124"/>
      <c r="B279" s="9" t="s">
        <v>10</v>
      </c>
      <c r="C279" s="13">
        <f t="shared" si="32"/>
        <v>124.1</v>
      </c>
      <c r="D279" s="13">
        <v>0</v>
      </c>
      <c r="E279" s="13">
        <v>124.1</v>
      </c>
      <c r="F279" s="13">
        <v>0</v>
      </c>
      <c r="G279" s="13">
        <v>0</v>
      </c>
      <c r="H279" s="34"/>
    </row>
    <row r="280" spans="1:8" s="3" customFormat="1">
      <c r="A280" s="124"/>
      <c r="B280" s="9" t="s">
        <v>32</v>
      </c>
      <c r="C280" s="13">
        <f t="shared" si="32"/>
        <v>52.8</v>
      </c>
      <c r="D280" s="13">
        <v>0</v>
      </c>
      <c r="E280" s="13">
        <v>52.8</v>
      </c>
      <c r="F280" s="13">
        <v>0</v>
      </c>
      <c r="G280" s="13">
        <v>0</v>
      </c>
      <c r="H280" s="34"/>
    </row>
    <row r="281" spans="1:8" s="3" customFormat="1">
      <c r="A281" s="124"/>
      <c r="B281" s="9" t="s">
        <v>33</v>
      </c>
      <c r="C281" s="13">
        <f t="shared" si="32"/>
        <v>52.8</v>
      </c>
      <c r="D281" s="13">
        <v>0</v>
      </c>
      <c r="E281" s="13">
        <v>52.8</v>
      </c>
      <c r="F281" s="13">
        <v>0</v>
      </c>
      <c r="G281" s="13">
        <v>0</v>
      </c>
      <c r="H281" s="34"/>
    </row>
    <row r="282" spans="1:8" s="3" customFormat="1">
      <c r="A282" s="125"/>
      <c r="B282" s="9" t="s">
        <v>34</v>
      </c>
      <c r="C282" s="13">
        <f t="shared" si="32"/>
        <v>52.8</v>
      </c>
      <c r="D282" s="13">
        <v>0</v>
      </c>
      <c r="E282" s="13">
        <v>52.8</v>
      </c>
      <c r="F282" s="13">
        <v>0</v>
      </c>
      <c r="G282" s="13">
        <v>0</v>
      </c>
      <c r="H282" s="34"/>
    </row>
    <row r="283" spans="1:8" s="3" customFormat="1" ht="39.75" customHeight="1">
      <c r="A283" s="123" t="s">
        <v>120</v>
      </c>
      <c r="B283" s="9" t="s">
        <v>91</v>
      </c>
      <c r="C283" s="13">
        <f>D283+E283+F283+G283</f>
        <v>127.80000000000001</v>
      </c>
      <c r="D283" s="13">
        <f>D284+D285+D286+D287+D288</f>
        <v>0</v>
      </c>
      <c r="E283" s="13">
        <f>E284+E285+E286+E287+E288</f>
        <v>127.80000000000001</v>
      </c>
      <c r="F283" s="13">
        <f>F284+F285+F286+F287+F288</f>
        <v>0</v>
      </c>
      <c r="G283" s="13">
        <f>G284+G285+G286+G287+G288</f>
        <v>0</v>
      </c>
      <c r="H283" s="34"/>
    </row>
    <row r="284" spans="1:8" s="3" customFormat="1">
      <c r="A284" s="124"/>
      <c r="B284" s="9" t="s">
        <v>20</v>
      </c>
      <c r="C284" s="13">
        <f t="shared" si="32"/>
        <v>15.6</v>
      </c>
      <c r="D284" s="13">
        <v>0</v>
      </c>
      <c r="E284" s="13">
        <v>15.6</v>
      </c>
      <c r="F284" s="13">
        <v>0</v>
      </c>
      <c r="G284" s="13">
        <v>0</v>
      </c>
      <c r="H284" s="34"/>
    </row>
    <row r="285" spans="1:8" s="3" customFormat="1">
      <c r="A285" s="124"/>
      <c r="B285" s="9" t="s">
        <v>10</v>
      </c>
      <c r="C285" s="13">
        <f t="shared" si="32"/>
        <v>15.6</v>
      </c>
      <c r="D285" s="13">
        <v>0</v>
      </c>
      <c r="E285" s="13">
        <v>15.6</v>
      </c>
      <c r="F285" s="13">
        <v>0</v>
      </c>
      <c r="G285" s="13">
        <v>0</v>
      </c>
      <c r="H285" s="34"/>
    </row>
    <row r="286" spans="1:8" s="3" customFormat="1">
      <c r="A286" s="124"/>
      <c r="B286" s="9" t="s">
        <v>32</v>
      </c>
      <c r="C286" s="13">
        <f t="shared" si="32"/>
        <v>32.200000000000003</v>
      </c>
      <c r="D286" s="13">
        <v>0</v>
      </c>
      <c r="E286" s="13">
        <v>32.200000000000003</v>
      </c>
      <c r="F286" s="13">
        <v>0</v>
      </c>
      <c r="G286" s="13">
        <v>0</v>
      </c>
      <c r="H286" s="34"/>
    </row>
    <row r="287" spans="1:8" s="3" customFormat="1">
      <c r="A287" s="124"/>
      <c r="B287" s="9" t="s">
        <v>33</v>
      </c>
      <c r="C287" s="13">
        <f t="shared" si="32"/>
        <v>32.200000000000003</v>
      </c>
      <c r="D287" s="13">
        <v>0</v>
      </c>
      <c r="E287" s="13">
        <v>32.200000000000003</v>
      </c>
      <c r="F287" s="13">
        <v>0</v>
      </c>
      <c r="G287" s="13">
        <v>0</v>
      </c>
      <c r="H287" s="34"/>
    </row>
    <row r="288" spans="1:8" s="3" customFormat="1">
      <c r="A288" s="125"/>
      <c r="B288" s="9" t="s">
        <v>34</v>
      </c>
      <c r="C288" s="13">
        <f t="shared" si="32"/>
        <v>32.200000000000003</v>
      </c>
      <c r="D288" s="13">
        <v>0</v>
      </c>
      <c r="E288" s="13">
        <v>32.200000000000003</v>
      </c>
      <c r="F288" s="13">
        <v>0</v>
      </c>
      <c r="G288" s="13">
        <v>0</v>
      </c>
      <c r="H288" s="34"/>
    </row>
    <row r="289" spans="1:31" s="3" customFormat="1" ht="27.75" customHeight="1">
      <c r="A289" s="123" t="s">
        <v>121</v>
      </c>
      <c r="B289" s="9" t="s">
        <v>92</v>
      </c>
      <c r="C289" s="13">
        <f>D289+E289+F289+G289</f>
        <v>555.80000000000007</v>
      </c>
      <c r="D289" s="13">
        <f>D290+D291+D292+D293+D294</f>
        <v>0</v>
      </c>
      <c r="E289" s="13">
        <f>E290+E291+E292+E293+E294</f>
        <v>555.80000000000007</v>
      </c>
      <c r="F289" s="13">
        <f>F290+F291+F292+F293+F294</f>
        <v>0</v>
      </c>
      <c r="G289" s="13">
        <f>G290+G291+G292+G293+G294</f>
        <v>0</v>
      </c>
      <c r="H289" s="34"/>
    </row>
    <row r="290" spans="1:31" s="3" customFormat="1">
      <c r="A290" s="124"/>
      <c r="B290" s="9" t="s">
        <v>20</v>
      </c>
      <c r="C290" s="13">
        <f t="shared" si="32"/>
        <v>108.8</v>
      </c>
      <c r="D290" s="13">
        <v>0</v>
      </c>
      <c r="E290" s="13">
        <v>108.8</v>
      </c>
      <c r="F290" s="13">
        <v>0</v>
      </c>
      <c r="G290" s="13">
        <v>0</v>
      </c>
      <c r="H290" s="34"/>
    </row>
    <row r="291" spans="1:31" s="3" customFormat="1">
      <c r="A291" s="124"/>
      <c r="B291" s="9" t="s">
        <v>10</v>
      </c>
      <c r="C291" s="13">
        <f t="shared" si="32"/>
        <v>116.7</v>
      </c>
      <c r="D291" s="13">
        <v>0</v>
      </c>
      <c r="E291" s="13">
        <v>116.7</v>
      </c>
      <c r="F291" s="13">
        <v>0</v>
      </c>
      <c r="G291" s="13">
        <v>0</v>
      </c>
      <c r="H291" s="34"/>
    </row>
    <row r="292" spans="1:31" s="3" customFormat="1">
      <c r="A292" s="124"/>
      <c r="B292" s="9" t="s">
        <v>32</v>
      </c>
      <c r="C292" s="13">
        <f t="shared" si="32"/>
        <v>110.1</v>
      </c>
      <c r="D292" s="13">
        <v>0</v>
      </c>
      <c r="E292" s="13">
        <v>110.1</v>
      </c>
      <c r="F292" s="13">
        <v>0</v>
      </c>
      <c r="G292" s="13">
        <v>0</v>
      </c>
      <c r="H292" s="34"/>
    </row>
    <row r="293" spans="1:31" s="3" customFormat="1">
      <c r="A293" s="124"/>
      <c r="B293" s="9" t="s">
        <v>33</v>
      </c>
      <c r="C293" s="13">
        <f t="shared" si="32"/>
        <v>110.1</v>
      </c>
      <c r="D293" s="13">
        <v>0</v>
      </c>
      <c r="E293" s="13">
        <v>110.1</v>
      </c>
      <c r="F293" s="13">
        <v>0</v>
      </c>
      <c r="G293" s="13">
        <v>0</v>
      </c>
      <c r="H293" s="34"/>
    </row>
    <row r="294" spans="1:31" s="3" customFormat="1">
      <c r="A294" s="125"/>
      <c r="B294" s="9" t="s">
        <v>34</v>
      </c>
      <c r="C294" s="13">
        <f t="shared" si="32"/>
        <v>110.1</v>
      </c>
      <c r="D294" s="13">
        <v>0</v>
      </c>
      <c r="E294" s="13">
        <v>110.1</v>
      </c>
      <c r="F294" s="13">
        <v>0</v>
      </c>
      <c r="G294" s="13">
        <v>0</v>
      </c>
      <c r="H294" s="34"/>
    </row>
    <row r="295" spans="1:31" s="3" customFormat="1" ht="67.5" customHeight="1">
      <c r="A295" s="123" t="s">
        <v>122</v>
      </c>
      <c r="B295" s="9" t="s">
        <v>249</v>
      </c>
      <c r="C295" s="13">
        <f>D295+E295+F295+G295</f>
        <v>137</v>
      </c>
      <c r="D295" s="13">
        <f>D296+D297+D298+D299+D300</f>
        <v>0</v>
      </c>
      <c r="E295" s="13">
        <f>E296+E297+E298+E299+E300</f>
        <v>137</v>
      </c>
      <c r="F295" s="13">
        <f>F296+F297+F298+F299+F300</f>
        <v>0</v>
      </c>
      <c r="G295" s="13">
        <f>G296+G297+G298+G299+G300</f>
        <v>0</v>
      </c>
      <c r="H295" s="34"/>
    </row>
    <row r="296" spans="1:31" s="3" customFormat="1">
      <c r="A296" s="124"/>
      <c r="B296" s="9" t="s">
        <v>20</v>
      </c>
      <c r="C296" s="13">
        <f t="shared" si="32"/>
        <v>23.2</v>
      </c>
      <c r="D296" s="13">
        <v>0</v>
      </c>
      <c r="E296" s="13">
        <v>23.2</v>
      </c>
      <c r="F296" s="13">
        <v>0</v>
      </c>
      <c r="G296" s="13">
        <v>0</v>
      </c>
      <c r="H296" s="34"/>
    </row>
    <row r="297" spans="1:31" s="3" customFormat="1">
      <c r="A297" s="124"/>
      <c r="B297" s="9" t="s">
        <v>10</v>
      </c>
      <c r="C297" s="13">
        <f t="shared" si="32"/>
        <v>16.899999999999999</v>
      </c>
      <c r="D297" s="13">
        <v>0</v>
      </c>
      <c r="E297" s="13">
        <v>16.899999999999999</v>
      </c>
      <c r="F297" s="13">
        <v>0</v>
      </c>
      <c r="G297" s="13">
        <v>0</v>
      </c>
      <c r="H297" s="34"/>
    </row>
    <row r="298" spans="1:31" s="3" customFormat="1">
      <c r="A298" s="124"/>
      <c r="B298" s="9" t="s">
        <v>32</v>
      </c>
      <c r="C298" s="13">
        <f t="shared" si="32"/>
        <v>32.299999999999997</v>
      </c>
      <c r="D298" s="13">
        <v>0</v>
      </c>
      <c r="E298" s="13">
        <v>32.299999999999997</v>
      </c>
      <c r="F298" s="13">
        <v>0</v>
      </c>
      <c r="G298" s="13">
        <v>0</v>
      </c>
      <c r="H298" s="34"/>
    </row>
    <row r="299" spans="1:31" s="3" customFormat="1">
      <c r="A299" s="124"/>
      <c r="B299" s="9" t="s">
        <v>33</v>
      </c>
      <c r="C299" s="13">
        <f t="shared" si="32"/>
        <v>32.299999999999997</v>
      </c>
      <c r="D299" s="13">
        <v>0</v>
      </c>
      <c r="E299" s="13">
        <v>32.299999999999997</v>
      </c>
      <c r="F299" s="13">
        <v>0</v>
      </c>
      <c r="G299" s="13">
        <v>0</v>
      </c>
      <c r="H299" s="34"/>
    </row>
    <row r="300" spans="1:31" s="3" customFormat="1">
      <c r="A300" s="125"/>
      <c r="B300" s="9" t="s">
        <v>34</v>
      </c>
      <c r="C300" s="13">
        <f t="shared" si="32"/>
        <v>32.299999999999997</v>
      </c>
      <c r="D300" s="13">
        <v>0</v>
      </c>
      <c r="E300" s="13">
        <v>32.299999999999997</v>
      </c>
      <c r="F300" s="13">
        <v>0</v>
      </c>
      <c r="G300" s="13">
        <v>0</v>
      </c>
      <c r="H300" s="34"/>
    </row>
    <row r="301" spans="1:31" s="3" customFormat="1" ht="76.5">
      <c r="A301" s="123" t="s">
        <v>123</v>
      </c>
      <c r="B301" s="9" t="s">
        <v>248</v>
      </c>
      <c r="C301" s="13">
        <f>D301+E301+F301+G301</f>
        <v>0</v>
      </c>
      <c r="D301" s="13">
        <f>D302+D303+D304+D305+D306</f>
        <v>0</v>
      </c>
      <c r="E301" s="13">
        <f>E302+E303+E304+E305+E306</f>
        <v>0</v>
      </c>
      <c r="F301" s="13">
        <f>F302+F303+F304+F305+F306</f>
        <v>0</v>
      </c>
      <c r="G301" s="13">
        <f>G302+G303+G304+G305+G306</f>
        <v>0</v>
      </c>
      <c r="H301" s="34"/>
      <c r="I301" s="85"/>
      <c r="J301" s="85"/>
      <c r="K301" s="85"/>
      <c r="L301" s="85"/>
      <c r="M301" s="85"/>
      <c r="N301" s="85"/>
      <c r="O301" s="85"/>
      <c r="P301" s="85"/>
      <c r="Q301" s="85"/>
      <c r="R301" s="85"/>
      <c r="S301" s="85"/>
      <c r="T301" s="85"/>
      <c r="U301" s="85"/>
      <c r="V301" s="85"/>
      <c r="W301" s="85"/>
      <c r="X301" s="85"/>
      <c r="Y301" s="85"/>
      <c r="Z301" s="85"/>
      <c r="AA301" s="85"/>
      <c r="AB301" s="85"/>
      <c r="AC301" s="85"/>
      <c r="AD301" s="85"/>
      <c r="AE301" s="85"/>
    </row>
    <row r="302" spans="1:31" s="3" customFormat="1">
      <c r="A302" s="124"/>
      <c r="B302" s="9" t="s">
        <v>20</v>
      </c>
      <c r="C302" s="13">
        <f t="shared" si="32"/>
        <v>0</v>
      </c>
      <c r="D302" s="13">
        <v>0</v>
      </c>
      <c r="E302" s="13">
        <v>0</v>
      </c>
      <c r="F302" s="13">
        <v>0</v>
      </c>
      <c r="G302" s="13">
        <v>0</v>
      </c>
      <c r="H302" s="34"/>
    </row>
    <row r="303" spans="1:31" s="3" customFormat="1">
      <c r="A303" s="124"/>
      <c r="B303" s="9" t="s">
        <v>10</v>
      </c>
      <c r="C303" s="13">
        <f t="shared" si="32"/>
        <v>0</v>
      </c>
      <c r="D303" s="13">
        <v>0</v>
      </c>
      <c r="E303" s="13">
        <v>0</v>
      </c>
      <c r="F303" s="13">
        <v>0</v>
      </c>
      <c r="G303" s="13">
        <v>0</v>
      </c>
      <c r="H303" s="34"/>
    </row>
    <row r="304" spans="1:31" s="3" customFormat="1">
      <c r="A304" s="124"/>
      <c r="B304" s="9" t="s">
        <v>32</v>
      </c>
      <c r="C304" s="13">
        <f t="shared" si="32"/>
        <v>0</v>
      </c>
      <c r="D304" s="13">
        <v>0</v>
      </c>
      <c r="E304" s="13">
        <v>0</v>
      </c>
      <c r="F304" s="13">
        <v>0</v>
      </c>
      <c r="G304" s="13">
        <v>0</v>
      </c>
      <c r="H304" s="34"/>
    </row>
    <row r="305" spans="1:8" s="3" customFormat="1">
      <c r="A305" s="124"/>
      <c r="B305" s="9" t="s">
        <v>33</v>
      </c>
      <c r="C305" s="13">
        <f t="shared" si="32"/>
        <v>0</v>
      </c>
      <c r="D305" s="13">
        <v>0</v>
      </c>
      <c r="E305" s="13">
        <v>0</v>
      </c>
      <c r="F305" s="13">
        <v>0</v>
      </c>
      <c r="G305" s="13">
        <v>0</v>
      </c>
      <c r="H305" s="34"/>
    </row>
    <row r="306" spans="1:8" s="3" customFormat="1">
      <c r="A306" s="125"/>
      <c r="B306" s="9" t="s">
        <v>34</v>
      </c>
      <c r="C306" s="13">
        <f t="shared" si="32"/>
        <v>0</v>
      </c>
      <c r="D306" s="13">
        <v>0</v>
      </c>
      <c r="E306" s="13">
        <v>0</v>
      </c>
      <c r="F306" s="13">
        <v>0</v>
      </c>
      <c r="G306" s="13">
        <v>0</v>
      </c>
      <c r="H306" s="34"/>
    </row>
    <row r="307" spans="1:8" s="3" customFormat="1" ht="145.5" customHeight="1">
      <c r="A307" s="123" t="s">
        <v>116</v>
      </c>
      <c r="B307" s="9" t="s">
        <v>93</v>
      </c>
      <c r="C307" s="13">
        <f>D307+E307+F307+G307</f>
        <v>2437.5</v>
      </c>
      <c r="D307" s="13">
        <f>D308+D309+D310+D311+D312</f>
        <v>0</v>
      </c>
      <c r="E307" s="13">
        <f>E308+E309+E310+E311+E312</f>
        <v>2437.5</v>
      </c>
      <c r="F307" s="13">
        <f>F308+F309+F310+F311+F312</f>
        <v>0</v>
      </c>
      <c r="G307" s="13">
        <f>G308+G309+G310+G311+G312</f>
        <v>0</v>
      </c>
      <c r="H307" s="34"/>
    </row>
    <row r="308" spans="1:8" s="3" customFormat="1">
      <c r="A308" s="124"/>
      <c r="B308" s="9" t="s">
        <v>20</v>
      </c>
      <c r="C308" s="13">
        <f t="shared" si="32"/>
        <v>434.5</v>
      </c>
      <c r="D308" s="13">
        <v>0</v>
      </c>
      <c r="E308" s="13">
        <v>434.5</v>
      </c>
      <c r="F308" s="13">
        <v>0</v>
      </c>
      <c r="G308" s="13">
        <v>0</v>
      </c>
      <c r="H308" s="34"/>
    </row>
    <row r="309" spans="1:8" s="3" customFormat="1">
      <c r="A309" s="124"/>
      <c r="B309" s="9" t="s">
        <v>10</v>
      </c>
      <c r="C309" s="13">
        <f t="shared" si="32"/>
        <v>461</v>
      </c>
      <c r="D309" s="13">
        <v>0</v>
      </c>
      <c r="E309" s="13">
        <v>461</v>
      </c>
      <c r="F309" s="13">
        <v>0</v>
      </c>
      <c r="G309" s="13">
        <v>0</v>
      </c>
      <c r="H309" s="34"/>
    </row>
    <row r="310" spans="1:8" s="3" customFormat="1">
      <c r="A310" s="124"/>
      <c r="B310" s="9" t="s">
        <v>32</v>
      </c>
      <c r="C310" s="13">
        <f t="shared" si="32"/>
        <v>514</v>
      </c>
      <c r="D310" s="13">
        <v>0</v>
      </c>
      <c r="E310" s="13">
        <v>514</v>
      </c>
      <c r="F310" s="13">
        <v>0</v>
      </c>
      <c r="G310" s="13">
        <v>0</v>
      </c>
      <c r="H310" s="34"/>
    </row>
    <row r="311" spans="1:8" s="3" customFormat="1">
      <c r="A311" s="124"/>
      <c r="B311" s="9" t="s">
        <v>33</v>
      </c>
      <c r="C311" s="13">
        <f t="shared" si="32"/>
        <v>514</v>
      </c>
      <c r="D311" s="13">
        <v>0</v>
      </c>
      <c r="E311" s="13">
        <v>514</v>
      </c>
      <c r="F311" s="13">
        <v>0</v>
      </c>
      <c r="G311" s="13">
        <v>0</v>
      </c>
      <c r="H311" s="34"/>
    </row>
    <row r="312" spans="1:8" s="3" customFormat="1">
      <c r="A312" s="125"/>
      <c r="B312" s="9" t="s">
        <v>34</v>
      </c>
      <c r="C312" s="13">
        <f t="shared" si="32"/>
        <v>514</v>
      </c>
      <c r="D312" s="13">
        <v>0</v>
      </c>
      <c r="E312" s="13">
        <v>514</v>
      </c>
      <c r="F312" s="13">
        <v>0</v>
      </c>
      <c r="G312" s="13">
        <v>0</v>
      </c>
      <c r="H312" s="34"/>
    </row>
    <row r="313" spans="1:8" s="3" customFormat="1" ht="86.25" customHeight="1">
      <c r="A313" s="123" t="s">
        <v>124</v>
      </c>
      <c r="B313" s="9" t="s">
        <v>125</v>
      </c>
      <c r="C313" s="13">
        <f>D313+E313+F313+G313</f>
        <v>149.49</v>
      </c>
      <c r="D313" s="13">
        <f>D314+D315+D316+D317+D318</f>
        <v>0</v>
      </c>
      <c r="E313" s="13">
        <f>E314+E315+E316+E317+E318</f>
        <v>149.49</v>
      </c>
      <c r="F313" s="13">
        <f>F314+F315+F316+F317+F318</f>
        <v>0</v>
      </c>
      <c r="G313" s="13">
        <f>G314+G315+G316+G317+G318</f>
        <v>0</v>
      </c>
      <c r="H313" s="34"/>
    </row>
    <row r="314" spans="1:8" s="3" customFormat="1">
      <c r="A314" s="124"/>
      <c r="B314" s="9" t="s">
        <v>20</v>
      </c>
      <c r="C314" s="13">
        <f t="shared" si="32"/>
        <v>6.1</v>
      </c>
      <c r="D314" s="13">
        <v>0</v>
      </c>
      <c r="E314" s="13">
        <v>6.1</v>
      </c>
      <c r="F314" s="13">
        <v>0</v>
      </c>
      <c r="G314" s="13">
        <v>0</v>
      </c>
      <c r="H314" s="34"/>
    </row>
    <row r="315" spans="1:8" s="3" customFormat="1">
      <c r="A315" s="124"/>
      <c r="B315" s="9" t="s">
        <v>10</v>
      </c>
      <c r="C315" s="13">
        <f t="shared" si="32"/>
        <v>37.299999999999997</v>
      </c>
      <c r="D315" s="13">
        <v>0</v>
      </c>
      <c r="E315" s="13">
        <v>37.299999999999997</v>
      </c>
      <c r="F315" s="13">
        <v>0</v>
      </c>
      <c r="G315" s="13">
        <v>0</v>
      </c>
      <c r="H315" s="34"/>
    </row>
    <row r="316" spans="1:8" s="3" customFormat="1">
      <c r="A316" s="124"/>
      <c r="B316" s="9" t="s">
        <v>32</v>
      </c>
      <c r="C316" s="13">
        <f t="shared" si="32"/>
        <v>32.299999999999997</v>
      </c>
      <c r="D316" s="13">
        <v>0</v>
      </c>
      <c r="E316" s="13">
        <v>32.299999999999997</v>
      </c>
      <c r="F316" s="13">
        <v>0</v>
      </c>
      <c r="G316" s="13">
        <v>0</v>
      </c>
      <c r="H316" s="34"/>
    </row>
    <row r="317" spans="1:8" s="3" customFormat="1">
      <c r="A317" s="124"/>
      <c r="B317" s="9" t="s">
        <v>33</v>
      </c>
      <c r="C317" s="13">
        <f t="shared" si="32"/>
        <v>35.270000000000003</v>
      </c>
      <c r="D317" s="13">
        <v>0</v>
      </c>
      <c r="E317" s="102">
        <v>35.270000000000003</v>
      </c>
      <c r="F317" s="13">
        <v>0</v>
      </c>
      <c r="G317" s="13">
        <v>0</v>
      </c>
      <c r="H317" s="34"/>
    </row>
    <row r="318" spans="1:8" s="3" customFormat="1">
      <c r="A318" s="125"/>
      <c r="B318" s="9" t="s">
        <v>34</v>
      </c>
      <c r="C318" s="13">
        <f t="shared" si="32"/>
        <v>38.520000000000003</v>
      </c>
      <c r="D318" s="13">
        <v>0</v>
      </c>
      <c r="E318" s="102">
        <v>38.520000000000003</v>
      </c>
      <c r="F318" s="13">
        <v>0</v>
      </c>
      <c r="G318" s="13">
        <v>0</v>
      </c>
      <c r="H318" s="34"/>
    </row>
    <row r="319" spans="1:8" s="3" customFormat="1" ht="74.25" customHeight="1">
      <c r="A319" s="123" t="s">
        <v>127</v>
      </c>
      <c r="B319" s="9" t="s">
        <v>126</v>
      </c>
      <c r="C319" s="13">
        <f>D319+E319+F319+G319</f>
        <v>5994.2999999999993</v>
      </c>
      <c r="D319" s="13">
        <f>D320+D321+D322+D323+D324</f>
        <v>0</v>
      </c>
      <c r="E319" s="13">
        <f>E320+E321+E322+E323+E324</f>
        <v>5994.2999999999993</v>
      </c>
      <c r="F319" s="13">
        <f>F320+F321+F322+F323+F324</f>
        <v>0</v>
      </c>
      <c r="G319" s="13">
        <f>G320+G321+G322+G323+G324</f>
        <v>0</v>
      </c>
      <c r="H319" s="34"/>
    </row>
    <row r="320" spans="1:8" s="3" customFormat="1">
      <c r="A320" s="124"/>
      <c r="B320" s="9" t="s">
        <v>20</v>
      </c>
      <c r="C320" s="13">
        <f t="shared" si="32"/>
        <v>1224.5</v>
      </c>
      <c r="D320" s="13">
        <v>0</v>
      </c>
      <c r="E320" s="13">
        <v>1224.5</v>
      </c>
      <c r="F320" s="13">
        <v>0</v>
      </c>
      <c r="G320" s="13">
        <v>0</v>
      </c>
      <c r="H320" s="34"/>
    </row>
    <row r="321" spans="1:8" s="3" customFormat="1">
      <c r="A321" s="124"/>
      <c r="B321" s="9" t="s">
        <v>10</v>
      </c>
      <c r="C321" s="13">
        <f t="shared" si="32"/>
        <v>1199.5</v>
      </c>
      <c r="D321" s="13">
        <v>0</v>
      </c>
      <c r="E321" s="13">
        <v>1199.5</v>
      </c>
      <c r="F321" s="13">
        <v>0</v>
      </c>
      <c r="G321" s="13">
        <v>0</v>
      </c>
      <c r="H321" s="34"/>
    </row>
    <row r="322" spans="1:8" s="3" customFormat="1">
      <c r="A322" s="124"/>
      <c r="B322" s="9" t="s">
        <v>32</v>
      </c>
      <c r="C322" s="13">
        <f t="shared" si="32"/>
        <v>1190.0999999999999</v>
      </c>
      <c r="D322" s="13">
        <v>0</v>
      </c>
      <c r="E322" s="13">
        <v>1190.0999999999999</v>
      </c>
      <c r="F322" s="13">
        <v>0</v>
      </c>
      <c r="G322" s="13">
        <v>0</v>
      </c>
      <c r="H322" s="34"/>
    </row>
    <row r="323" spans="1:8" s="3" customFormat="1">
      <c r="A323" s="124"/>
      <c r="B323" s="9" t="s">
        <v>33</v>
      </c>
      <c r="C323" s="13">
        <f t="shared" si="32"/>
        <v>1190.0999999999999</v>
      </c>
      <c r="D323" s="13">
        <v>0</v>
      </c>
      <c r="E323" s="13">
        <v>1190.0999999999999</v>
      </c>
      <c r="F323" s="13">
        <v>0</v>
      </c>
      <c r="G323" s="13">
        <v>0</v>
      </c>
      <c r="H323" s="34"/>
    </row>
    <row r="324" spans="1:8" s="3" customFormat="1">
      <c r="A324" s="125"/>
      <c r="B324" s="9" t="s">
        <v>34</v>
      </c>
      <c r="C324" s="13">
        <f t="shared" si="32"/>
        <v>1190.0999999999999</v>
      </c>
      <c r="D324" s="13">
        <v>0</v>
      </c>
      <c r="E324" s="13">
        <v>1190.0999999999999</v>
      </c>
      <c r="F324" s="13">
        <v>0</v>
      </c>
      <c r="G324" s="13">
        <v>0</v>
      </c>
      <c r="H324" s="34"/>
    </row>
    <row r="325" spans="1:8" s="3" customFormat="1" ht="90" customHeight="1">
      <c r="A325" s="123" t="s">
        <v>128</v>
      </c>
      <c r="B325" s="9" t="s">
        <v>130</v>
      </c>
      <c r="C325" s="13">
        <f>D325+E325+F325+G325</f>
        <v>13657.830000000002</v>
      </c>
      <c r="D325" s="13">
        <f>D326+D327+D328+D329+D330</f>
        <v>0</v>
      </c>
      <c r="E325" s="13">
        <f>E326+E327+E328+E329+E330</f>
        <v>13657.830000000002</v>
      </c>
      <c r="F325" s="13">
        <f>F326+F327+F328+F329+F330</f>
        <v>0</v>
      </c>
      <c r="G325" s="13">
        <f>G326+G327+G328+G329+G330</f>
        <v>0</v>
      </c>
      <c r="H325" s="34"/>
    </row>
    <row r="326" spans="1:8" s="3" customFormat="1">
      <c r="A326" s="124"/>
      <c r="B326" s="9" t="s">
        <v>20</v>
      </c>
      <c r="C326" s="13">
        <f t="shared" si="32"/>
        <v>2396</v>
      </c>
      <c r="D326" s="13">
        <v>0</v>
      </c>
      <c r="E326" s="13">
        <v>2396</v>
      </c>
      <c r="F326" s="13">
        <v>0</v>
      </c>
      <c r="G326" s="13">
        <v>0</v>
      </c>
      <c r="H326" s="34"/>
    </row>
    <row r="327" spans="1:8" s="3" customFormat="1">
      <c r="A327" s="124"/>
      <c r="B327" s="9" t="s">
        <v>10</v>
      </c>
      <c r="C327" s="13">
        <f t="shared" si="32"/>
        <v>2529.1</v>
      </c>
      <c r="D327" s="13">
        <v>0</v>
      </c>
      <c r="E327" s="13">
        <v>2529.1</v>
      </c>
      <c r="F327" s="13">
        <v>0</v>
      </c>
      <c r="G327" s="13">
        <v>0</v>
      </c>
      <c r="H327" s="34"/>
    </row>
    <row r="328" spans="1:8" s="3" customFormat="1">
      <c r="A328" s="124"/>
      <c r="B328" s="9" t="s">
        <v>32</v>
      </c>
      <c r="C328" s="13">
        <f t="shared" si="32"/>
        <v>2658.8</v>
      </c>
      <c r="D328" s="13">
        <v>0</v>
      </c>
      <c r="E328" s="13">
        <v>2658.8</v>
      </c>
      <c r="F328" s="13">
        <v>0</v>
      </c>
      <c r="G328" s="13">
        <v>0</v>
      </c>
      <c r="H328" s="34"/>
    </row>
    <row r="329" spans="1:8" s="3" customFormat="1">
      <c r="A329" s="124"/>
      <c r="B329" s="9" t="s">
        <v>33</v>
      </c>
      <c r="C329" s="13">
        <f t="shared" si="32"/>
        <v>2903.41</v>
      </c>
      <c r="D329" s="13">
        <v>0</v>
      </c>
      <c r="E329" s="13">
        <v>2903.41</v>
      </c>
      <c r="F329" s="13">
        <v>0</v>
      </c>
      <c r="G329" s="13">
        <v>0</v>
      </c>
      <c r="H329" s="34"/>
    </row>
    <row r="330" spans="1:8" s="3" customFormat="1">
      <c r="A330" s="125"/>
      <c r="B330" s="9" t="s">
        <v>34</v>
      </c>
      <c r="C330" s="13">
        <f t="shared" si="32"/>
        <v>3170.52</v>
      </c>
      <c r="D330" s="13">
        <v>0</v>
      </c>
      <c r="E330" s="13">
        <v>3170.52</v>
      </c>
      <c r="F330" s="13">
        <v>0</v>
      </c>
      <c r="G330" s="13">
        <v>0</v>
      </c>
      <c r="H330" s="34"/>
    </row>
    <row r="331" spans="1:8" s="3" customFormat="1" ht="74.25" customHeight="1">
      <c r="A331" s="123" t="s">
        <v>129</v>
      </c>
      <c r="B331" s="9" t="s">
        <v>131</v>
      </c>
      <c r="C331" s="13">
        <f>D331+E331+F331+G331</f>
        <v>432097.80000000005</v>
      </c>
      <c r="D331" s="13">
        <f>D332+D333+D334+D335+D336</f>
        <v>0</v>
      </c>
      <c r="E331" s="13">
        <f>E332+E333+E334+E335+E336</f>
        <v>432097.80000000005</v>
      </c>
      <c r="F331" s="13">
        <f>F332+F333+F334+F335+F336</f>
        <v>0</v>
      </c>
      <c r="G331" s="13">
        <f>G332+G333+G334+G335+G336</f>
        <v>0</v>
      </c>
      <c r="H331" s="34"/>
    </row>
    <row r="332" spans="1:8" s="3" customFormat="1">
      <c r="A332" s="124"/>
      <c r="B332" s="9" t="s">
        <v>20</v>
      </c>
      <c r="C332" s="13">
        <f t="shared" ref="C332:C395" si="33">D332+E332+F332+G332</f>
        <v>59869.599999999999</v>
      </c>
      <c r="D332" s="13">
        <v>0</v>
      </c>
      <c r="E332" s="13">
        <v>59869.599999999999</v>
      </c>
      <c r="F332" s="13">
        <v>0</v>
      </c>
      <c r="G332" s="13">
        <v>0</v>
      </c>
      <c r="H332" s="34"/>
    </row>
    <row r="333" spans="1:8" s="3" customFormat="1">
      <c r="A333" s="124"/>
      <c r="B333" s="9" t="s">
        <v>10</v>
      </c>
      <c r="C333" s="13">
        <f t="shared" si="33"/>
        <v>69359.600000000006</v>
      </c>
      <c r="D333" s="13">
        <v>0</v>
      </c>
      <c r="E333" s="13">
        <v>69359.600000000006</v>
      </c>
      <c r="F333" s="13">
        <v>0</v>
      </c>
      <c r="G333" s="13">
        <v>0</v>
      </c>
      <c r="H333" s="34"/>
    </row>
    <row r="334" spans="1:8" s="3" customFormat="1">
      <c r="A334" s="124"/>
      <c r="B334" s="9" t="s">
        <v>32</v>
      </c>
      <c r="C334" s="13">
        <f t="shared" si="33"/>
        <v>100956.2</v>
      </c>
      <c r="D334" s="13">
        <v>0</v>
      </c>
      <c r="E334" s="13">
        <v>100956.2</v>
      </c>
      <c r="F334" s="13">
        <v>0</v>
      </c>
      <c r="G334" s="13">
        <v>0</v>
      </c>
      <c r="H334" s="34"/>
    </row>
    <row r="335" spans="1:8" s="3" customFormat="1">
      <c r="A335" s="124"/>
      <c r="B335" s="9" t="s">
        <v>33</v>
      </c>
      <c r="C335" s="13">
        <f t="shared" si="33"/>
        <v>100956.2</v>
      </c>
      <c r="D335" s="13">
        <v>0</v>
      </c>
      <c r="E335" s="13">
        <v>100956.2</v>
      </c>
      <c r="F335" s="13">
        <v>0</v>
      </c>
      <c r="G335" s="13">
        <v>0</v>
      </c>
      <c r="H335" s="34"/>
    </row>
    <row r="336" spans="1:8" s="3" customFormat="1">
      <c r="A336" s="125"/>
      <c r="B336" s="9" t="s">
        <v>34</v>
      </c>
      <c r="C336" s="13">
        <f t="shared" si="33"/>
        <v>100956.2</v>
      </c>
      <c r="D336" s="13">
        <v>0</v>
      </c>
      <c r="E336" s="13">
        <v>100956.2</v>
      </c>
      <c r="F336" s="13">
        <v>0</v>
      </c>
      <c r="G336" s="13">
        <v>0</v>
      </c>
      <c r="H336" s="34"/>
    </row>
    <row r="337" spans="1:8" s="3" customFormat="1" ht="115.5" customHeight="1">
      <c r="A337" s="123" t="s">
        <v>132</v>
      </c>
      <c r="B337" s="9" t="s">
        <v>134</v>
      </c>
      <c r="C337" s="13">
        <f>D337+E337+F337+G337</f>
        <v>19445.400000000001</v>
      </c>
      <c r="D337" s="13">
        <f>D338+D339+D340+D341+D342</f>
        <v>0</v>
      </c>
      <c r="E337" s="13">
        <f>E338+E339+E340+E341+E342</f>
        <v>19445.400000000001</v>
      </c>
      <c r="F337" s="13">
        <f>F338+F339+F340+F341+F342</f>
        <v>0</v>
      </c>
      <c r="G337" s="13">
        <f>G338+G339+G340+G341+G342</f>
        <v>0</v>
      </c>
      <c r="H337" s="34"/>
    </row>
    <row r="338" spans="1:8" s="3" customFormat="1">
      <c r="A338" s="124"/>
      <c r="B338" s="9" t="s">
        <v>20</v>
      </c>
      <c r="C338" s="13">
        <f t="shared" si="33"/>
        <v>3786.4</v>
      </c>
      <c r="D338" s="13">
        <v>0</v>
      </c>
      <c r="E338" s="13">
        <v>3786.4</v>
      </c>
      <c r="F338" s="13">
        <v>0</v>
      </c>
      <c r="G338" s="13">
        <v>0</v>
      </c>
      <c r="H338" s="34"/>
    </row>
    <row r="339" spans="1:8" s="3" customFormat="1">
      <c r="A339" s="124"/>
      <c r="B339" s="9" t="s">
        <v>10</v>
      </c>
      <c r="C339" s="13">
        <f t="shared" si="33"/>
        <v>5396.9</v>
      </c>
      <c r="D339" s="13">
        <v>0</v>
      </c>
      <c r="E339" s="13">
        <v>5396.9</v>
      </c>
      <c r="F339" s="13">
        <v>0</v>
      </c>
      <c r="G339" s="13">
        <v>0</v>
      </c>
      <c r="H339" s="34"/>
    </row>
    <row r="340" spans="1:8" s="3" customFormat="1">
      <c r="A340" s="124"/>
      <c r="B340" s="9" t="s">
        <v>32</v>
      </c>
      <c r="C340" s="13">
        <f t="shared" si="33"/>
        <v>3420.7</v>
      </c>
      <c r="D340" s="13">
        <v>0</v>
      </c>
      <c r="E340" s="13">
        <v>3420.7</v>
      </c>
      <c r="F340" s="13">
        <v>0</v>
      </c>
      <c r="G340" s="13">
        <v>0</v>
      </c>
      <c r="H340" s="34"/>
    </row>
    <row r="341" spans="1:8" s="3" customFormat="1">
      <c r="A341" s="124"/>
      <c r="B341" s="9" t="s">
        <v>33</v>
      </c>
      <c r="C341" s="13">
        <f t="shared" si="33"/>
        <v>3420.7</v>
      </c>
      <c r="D341" s="13">
        <v>0</v>
      </c>
      <c r="E341" s="13">
        <v>3420.7</v>
      </c>
      <c r="F341" s="13">
        <v>0</v>
      </c>
      <c r="G341" s="13">
        <v>0</v>
      </c>
      <c r="H341" s="34"/>
    </row>
    <row r="342" spans="1:8" s="3" customFormat="1">
      <c r="A342" s="125"/>
      <c r="B342" s="9" t="s">
        <v>34</v>
      </c>
      <c r="C342" s="13">
        <f t="shared" si="33"/>
        <v>3420.7</v>
      </c>
      <c r="D342" s="13">
        <v>0</v>
      </c>
      <c r="E342" s="13">
        <v>3420.7</v>
      </c>
      <c r="F342" s="13">
        <v>0</v>
      </c>
      <c r="G342" s="13">
        <v>0</v>
      </c>
      <c r="H342" s="34"/>
    </row>
    <row r="343" spans="1:8" s="3" customFormat="1" ht="100.5" customHeight="1">
      <c r="A343" s="123" t="s">
        <v>133</v>
      </c>
      <c r="B343" s="9" t="s">
        <v>135</v>
      </c>
      <c r="C343" s="13">
        <f>D343+E343+F343+G343</f>
        <v>358192.07</v>
      </c>
      <c r="D343" s="13">
        <f>D344+D345+D346+D347+D348</f>
        <v>0</v>
      </c>
      <c r="E343" s="13">
        <f>E344+E345+E346+E347+E348</f>
        <v>358192.07</v>
      </c>
      <c r="F343" s="13">
        <f>F344+F345+F346+F347+F348</f>
        <v>0</v>
      </c>
      <c r="G343" s="13">
        <f>G344+G345+G346+G347+G348</f>
        <v>0</v>
      </c>
      <c r="H343" s="34"/>
    </row>
    <row r="344" spans="1:8" s="3" customFormat="1">
      <c r="A344" s="124"/>
      <c r="B344" s="9" t="s">
        <v>20</v>
      </c>
      <c r="C344" s="13">
        <f t="shared" si="33"/>
        <v>96948.4</v>
      </c>
      <c r="D344" s="13">
        <v>0</v>
      </c>
      <c r="E344" s="13">
        <v>96948.4</v>
      </c>
      <c r="F344" s="13">
        <v>0</v>
      </c>
      <c r="G344" s="13">
        <v>0</v>
      </c>
      <c r="H344" s="34"/>
    </row>
    <row r="345" spans="1:8" s="3" customFormat="1">
      <c r="A345" s="124"/>
      <c r="B345" s="9" t="s">
        <v>10</v>
      </c>
      <c r="C345" s="13">
        <f t="shared" si="33"/>
        <v>53308.2</v>
      </c>
      <c r="D345" s="13">
        <v>0</v>
      </c>
      <c r="E345" s="13">
        <v>53308.2</v>
      </c>
      <c r="F345" s="13">
        <v>0</v>
      </c>
      <c r="G345" s="13">
        <v>0</v>
      </c>
      <c r="H345" s="34"/>
    </row>
    <row r="346" spans="1:8" s="3" customFormat="1">
      <c r="A346" s="124"/>
      <c r="B346" s="9" t="s">
        <v>32</v>
      </c>
      <c r="C346" s="13">
        <f t="shared" si="33"/>
        <v>63308.800000000003</v>
      </c>
      <c r="D346" s="13">
        <v>0</v>
      </c>
      <c r="E346" s="13">
        <v>63308.800000000003</v>
      </c>
      <c r="F346" s="13">
        <v>0</v>
      </c>
      <c r="G346" s="13">
        <v>0</v>
      </c>
      <c r="H346" s="34"/>
    </row>
    <row r="347" spans="1:8" s="3" customFormat="1">
      <c r="A347" s="124"/>
      <c r="B347" s="9" t="s">
        <v>33</v>
      </c>
      <c r="C347" s="13">
        <f t="shared" si="33"/>
        <v>69133.210000000006</v>
      </c>
      <c r="D347" s="13">
        <v>0</v>
      </c>
      <c r="E347" s="13">
        <v>69133.210000000006</v>
      </c>
      <c r="F347" s="13">
        <v>0</v>
      </c>
      <c r="G347" s="13">
        <v>0</v>
      </c>
      <c r="H347" s="34"/>
    </row>
    <row r="348" spans="1:8" s="3" customFormat="1">
      <c r="A348" s="125"/>
      <c r="B348" s="9" t="s">
        <v>34</v>
      </c>
      <c r="C348" s="13">
        <f t="shared" si="33"/>
        <v>75493.460000000006</v>
      </c>
      <c r="D348" s="13">
        <v>0</v>
      </c>
      <c r="E348" s="13">
        <v>75493.460000000006</v>
      </c>
      <c r="F348" s="13">
        <v>0</v>
      </c>
      <c r="G348" s="13">
        <v>0</v>
      </c>
      <c r="H348" s="34"/>
    </row>
    <row r="349" spans="1:8" s="3" customFormat="1" ht="72" customHeight="1">
      <c r="A349" s="123" t="s">
        <v>136</v>
      </c>
      <c r="B349" s="9" t="s">
        <v>137</v>
      </c>
      <c r="C349" s="13">
        <f>D349+E349+F349+G349</f>
        <v>3143.2</v>
      </c>
      <c r="D349" s="13">
        <f>D350+D351+D352+D353+D354</f>
        <v>0</v>
      </c>
      <c r="E349" s="13">
        <f>E350+E351+E352+E353+E354</f>
        <v>3143.2</v>
      </c>
      <c r="F349" s="13">
        <f>F350+F351+F352+F353+F354</f>
        <v>0</v>
      </c>
      <c r="G349" s="13">
        <f>G350+G351+G352+G353+G354</f>
        <v>0</v>
      </c>
      <c r="H349" s="34"/>
    </row>
    <row r="350" spans="1:8" s="3" customFormat="1">
      <c r="A350" s="124"/>
      <c r="B350" s="9" t="s">
        <v>20</v>
      </c>
      <c r="C350" s="13">
        <f t="shared" si="33"/>
        <v>439.2</v>
      </c>
      <c r="D350" s="13">
        <f t="shared" ref="D350:G354" si="34">D356+D362</f>
        <v>0</v>
      </c>
      <c r="E350" s="13">
        <f t="shared" si="34"/>
        <v>439.2</v>
      </c>
      <c r="F350" s="13">
        <f t="shared" si="34"/>
        <v>0</v>
      </c>
      <c r="G350" s="13">
        <f t="shared" si="34"/>
        <v>0</v>
      </c>
      <c r="H350" s="34"/>
    </row>
    <row r="351" spans="1:8" s="3" customFormat="1">
      <c r="A351" s="124"/>
      <c r="B351" s="9" t="s">
        <v>10</v>
      </c>
      <c r="C351" s="13">
        <f t="shared" si="33"/>
        <v>694.9</v>
      </c>
      <c r="D351" s="13">
        <f t="shared" si="34"/>
        <v>0</v>
      </c>
      <c r="E351" s="13">
        <f t="shared" si="34"/>
        <v>694.9</v>
      </c>
      <c r="F351" s="13">
        <f t="shared" si="34"/>
        <v>0</v>
      </c>
      <c r="G351" s="13">
        <f t="shared" si="34"/>
        <v>0</v>
      </c>
      <c r="H351" s="34"/>
    </row>
    <row r="352" spans="1:8" s="3" customFormat="1">
      <c r="A352" s="124"/>
      <c r="B352" s="9" t="s">
        <v>32</v>
      </c>
      <c r="C352" s="13">
        <f t="shared" si="33"/>
        <v>669.7</v>
      </c>
      <c r="D352" s="13">
        <f t="shared" si="34"/>
        <v>0</v>
      </c>
      <c r="E352" s="13">
        <f t="shared" si="34"/>
        <v>669.7</v>
      </c>
      <c r="F352" s="13">
        <f t="shared" si="34"/>
        <v>0</v>
      </c>
      <c r="G352" s="13">
        <f t="shared" si="34"/>
        <v>0</v>
      </c>
      <c r="H352" s="34"/>
    </row>
    <row r="353" spans="1:8" s="3" customFormat="1">
      <c r="A353" s="124"/>
      <c r="B353" s="9" t="s">
        <v>33</v>
      </c>
      <c r="C353" s="13">
        <f t="shared" si="33"/>
        <v>669.7</v>
      </c>
      <c r="D353" s="13">
        <f t="shared" si="34"/>
        <v>0</v>
      </c>
      <c r="E353" s="13">
        <f t="shared" si="34"/>
        <v>669.7</v>
      </c>
      <c r="F353" s="13">
        <f t="shared" si="34"/>
        <v>0</v>
      </c>
      <c r="G353" s="13">
        <f t="shared" si="34"/>
        <v>0</v>
      </c>
      <c r="H353" s="34"/>
    </row>
    <row r="354" spans="1:8" s="3" customFormat="1">
      <c r="A354" s="125"/>
      <c r="B354" s="9" t="s">
        <v>34</v>
      </c>
      <c r="C354" s="13">
        <f t="shared" si="33"/>
        <v>669.7</v>
      </c>
      <c r="D354" s="13">
        <f t="shared" si="34"/>
        <v>0</v>
      </c>
      <c r="E354" s="13">
        <f t="shared" si="34"/>
        <v>669.7</v>
      </c>
      <c r="F354" s="13">
        <f t="shared" si="34"/>
        <v>0</v>
      </c>
      <c r="G354" s="13">
        <f t="shared" si="34"/>
        <v>0</v>
      </c>
      <c r="H354" s="34"/>
    </row>
    <row r="355" spans="1:8" s="3" customFormat="1" ht="22.5" customHeight="1">
      <c r="A355" s="123" t="s">
        <v>139</v>
      </c>
      <c r="B355" s="9" t="s">
        <v>94</v>
      </c>
      <c r="C355" s="13">
        <f>D355+E355+F355+G355</f>
        <v>2075.6</v>
      </c>
      <c r="D355" s="13">
        <f>D356+D357+D358+D359+D360</f>
        <v>0</v>
      </c>
      <c r="E355" s="13">
        <f>E356+E357+E358+E359+E360</f>
        <v>2075.6</v>
      </c>
      <c r="F355" s="13">
        <f>F356+F357+F358+F359+F360</f>
        <v>0</v>
      </c>
      <c r="G355" s="13">
        <f>G356+G357+G358+G359+G360</f>
        <v>0</v>
      </c>
      <c r="H355" s="34"/>
    </row>
    <row r="356" spans="1:8" s="3" customFormat="1">
      <c r="A356" s="124"/>
      <c r="B356" s="9" t="s">
        <v>20</v>
      </c>
      <c r="C356" s="13">
        <f t="shared" si="33"/>
        <v>370</v>
      </c>
      <c r="D356" s="13">
        <v>0</v>
      </c>
      <c r="E356" s="13">
        <v>370</v>
      </c>
      <c r="F356" s="13">
        <v>0</v>
      </c>
      <c r="G356" s="13">
        <v>0</v>
      </c>
      <c r="H356" s="34"/>
    </row>
    <row r="357" spans="1:8" s="3" customFormat="1">
      <c r="A357" s="124"/>
      <c r="B357" s="9" t="s">
        <v>10</v>
      </c>
      <c r="C357" s="13">
        <f t="shared" si="33"/>
        <v>445.3</v>
      </c>
      <c r="D357" s="13">
        <v>0</v>
      </c>
      <c r="E357" s="13">
        <v>445.3</v>
      </c>
      <c r="F357" s="13">
        <v>0</v>
      </c>
      <c r="G357" s="13">
        <v>0</v>
      </c>
      <c r="H357" s="34"/>
    </row>
    <row r="358" spans="1:8" s="3" customFormat="1">
      <c r="A358" s="124"/>
      <c r="B358" s="9" t="s">
        <v>32</v>
      </c>
      <c r="C358" s="13">
        <f t="shared" si="33"/>
        <v>420.1</v>
      </c>
      <c r="D358" s="13">
        <v>0</v>
      </c>
      <c r="E358" s="13">
        <v>420.1</v>
      </c>
      <c r="F358" s="13">
        <v>0</v>
      </c>
      <c r="G358" s="13">
        <v>0</v>
      </c>
      <c r="H358" s="34"/>
    </row>
    <row r="359" spans="1:8" s="3" customFormat="1">
      <c r="A359" s="124"/>
      <c r="B359" s="9" t="s">
        <v>33</v>
      </c>
      <c r="C359" s="13">
        <f t="shared" si="33"/>
        <v>420.1</v>
      </c>
      <c r="D359" s="13">
        <v>0</v>
      </c>
      <c r="E359" s="13">
        <v>420.1</v>
      </c>
      <c r="F359" s="13">
        <v>0</v>
      </c>
      <c r="G359" s="13">
        <v>0</v>
      </c>
      <c r="H359" s="34"/>
    </row>
    <row r="360" spans="1:8" s="3" customFormat="1">
      <c r="A360" s="125"/>
      <c r="B360" s="9" t="s">
        <v>34</v>
      </c>
      <c r="C360" s="13">
        <f t="shared" si="33"/>
        <v>420.1</v>
      </c>
      <c r="D360" s="13">
        <v>0</v>
      </c>
      <c r="E360" s="13">
        <v>420.1</v>
      </c>
      <c r="F360" s="13">
        <v>0</v>
      </c>
      <c r="G360" s="13">
        <v>0</v>
      </c>
      <c r="H360" s="34"/>
    </row>
    <row r="361" spans="1:8" s="3" customFormat="1" ht="36" customHeight="1">
      <c r="A361" s="123" t="s">
        <v>140</v>
      </c>
      <c r="B361" s="9" t="s">
        <v>95</v>
      </c>
      <c r="C361" s="13">
        <f>D361+E361+F361+G361</f>
        <v>1067.5999999999999</v>
      </c>
      <c r="D361" s="13">
        <f>D362+D363+D364+D365+D366</f>
        <v>0</v>
      </c>
      <c r="E361" s="13">
        <f>E362+E363+E364+E365+E366</f>
        <v>1067.5999999999999</v>
      </c>
      <c r="F361" s="13">
        <f>F362+F363+F364+F365+F366</f>
        <v>0</v>
      </c>
      <c r="G361" s="13">
        <f>G362+G363+G364+G365+G366</f>
        <v>0</v>
      </c>
      <c r="H361" s="34"/>
    </row>
    <row r="362" spans="1:8" s="3" customFormat="1">
      <c r="A362" s="124"/>
      <c r="B362" s="9" t="s">
        <v>20</v>
      </c>
      <c r="C362" s="13">
        <f t="shared" si="33"/>
        <v>69.2</v>
      </c>
      <c r="D362" s="13">
        <v>0</v>
      </c>
      <c r="E362" s="13">
        <v>69.2</v>
      </c>
      <c r="F362" s="13">
        <v>0</v>
      </c>
      <c r="G362" s="13">
        <v>0</v>
      </c>
      <c r="H362" s="34"/>
    </row>
    <row r="363" spans="1:8" s="3" customFormat="1">
      <c r="A363" s="124"/>
      <c r="B363" s="9" t="s">
        <v>10</v>
      </c>
      <c r="C363" s="13">
        <f t="shared" si="33"/>
        <v>249.6</v>
      </c>
      <c r="D363" s="13">
        <v>0</v>
      </c>
      <c r="E363" s="13">
        <v>249.6</v>
      </c>
      <c r="F363" s="13">
        <v>0</v>
      </c>
      <c r="G363" s="13">
        <v>0</v>
      </c>
      <c r="H363" s="34"/>
    </row>
    <row r="364" spans="1:8" s="3" customFormat="1">
      <c r="A364" s="124"/>
      <c r="B364" s="9" t="s">
        <v>32</v>
      </c>
      <c r="C364" s="13">
        <f t="shared" si="33"/>
        <v>249.6</v>
      </c>
      <c r="D364" s="13">
        <v>0</v>
      </c>
      <c r="E364" s="13">
        <v>249.6</v>
      </c>
      <c r="F364" s="13">
        <v>0</v>
      </c>
      <c r="G364" s="13">
        <v>0</v>
      </c>
      <c r="H364" s="34"/>
    </row>
    <row r="365" spans="1:8" s="3" customFormat="1">
      <c r="A365" s="124"/>
      <c r="B365" s="9" t="s">
        <v>33</v>
      </c>
      <c r="C365" s="13">
        <f t="shared" si="33"/>
        <v>249.6</v>
      </c>
      <c r="D365" s="13">
        <v>0</v>
      </c>
      <c r="E365" s="13">
        <v>249.6</v>
      </c>
      <c r="F365" s="13">
        <v>0</v>
      </c>
      <c r="G365" s="13">
        <v>0</v>
      </c>
      <c r="H365" s="34"/>
    </row>
    <row r="366" spans="1:8" s="3" customFormat="1">
      <c r="A366" s="125"/>
      <c r="B366" s="9" t="s">
        <v>34</v>
      </c>
      <c r="C366" s="13">
        <f t="shared" si="33"/>
        <v>249.6</v>
      </c>
      <c r="D366" s="13">
        <v>0</v>
      </c>
      <c r="E366" s="13">
        <v>249.6</v>
      </c>
      <c r="F366" s="13">
        <v>0</v>
      </c>
      <c r="G366" s="13">
        <v>0</v>
      </c>
      <c r="H366" s="34"/>
    </row>
    <row r="367" spans="1:8" s="3" customFormat="1" ht="82.5" customHeight="1">
      <c r="A367" s="123" t="s">
        <v>138</v>
      </c>
      <c r="B367" s="9" t="s">
        <v>141</v>
      </c>
      <c r="C367" s="13">
        <f>D367+E367+F367+G367</f>
        <v>35247.800000000003</v>
      </c>
      <c r="D367" s="13">
        <f>D368+D369+D370+D371+D372</f>
        <v>0</v>
      </c>
      <c r="E367" s="13">
        <f>E368+E369+E370+E371+E372</f>
        <v>35247.800000000003</v>
      </c>
      <c r="F367" s="13">
        <f>F368+F369+F370+F371+F372</f>
        <v>0</v>
      </c>
      <c r="G367" s="13">
        <f>G368+G369+G370+G371+G372</f>
        <v>0</v>
      </c>
      <c r="H367" s="34"/>
    </row>
    <row r="368" spans="1:8" s="3" customFormat="1">
      <c r="A368" s="124"/>
      <c r="B368" s="9" t="s">
        <v>20</v>
      </c>
      <c r="C368" s="13">
        <f t="shared" si="33"/>
        <v>8712.1</v>
      </c>
      <c r="D368" s="13">
        <v>0</v>
      </c>
      <c r="E368" s="13">
        <v>8712.1</v>
      </c>
      <c r="F368" s="13">
        <v>0</v>
      </c>
      <c r="G368" s="13">
        <v>0</v>
      </c>
      <c r="H368" s="34"/>
    </row>
    <row r="369" spans="1:8" s="3" customFormat="1">
      <c r="A369" s="124"/>
      <c r="B369" s="9" t="s">
        <v>10</v>
      </c>
      <c r="C369" s="13">
        <f t="shared" si="33"/>
        <v>6928</v>
      </c>
      <c r="D369" s="13">
        <v>0</v>
      </c>
      <c r="E369" s="13">
        <v>6928</v>
      </c>
      <c r="F369" s="13">
        <v>0</v>
      </c>
      <c r="G369" s="13">
        <v>0</v>
      </c>
      <c r="H369" s="34"/>
    </row>
    <row r="370" spans="1:8" s="3" customFormat="1">
      <c r="A370" s="124"/>
      <c r="B370" s="9" t="s">
        <v>32</v>
      </c>
      <c r="C370" s="13">
        <f t="shared" si="33"/>
        <v>6535.9</v>
      </c>
      <c r="D370" s="13">
        <v>0</v>
      </c>
      <c r="E370" s="13">
        <v>6535.9</v>
      </c>
      <c r="F370" s="13">
        <v>0</v>
      </c>
      <c r="G370" s="13">
        <v>0</v>
      </c>
      <c r="H370" s="34"/>
    </row>
    <row r="371" spans="1:8" s="3" customFormat="1">
      <c r="A371" s="124"/>
      <c r="B371" s="9" t="s">
        <v>33</v>
      </c>
      <c r="C371" s="13">
        <f t="shared" si="33"/>
        <v>6535.9</v>
      </c>
      <c r="D371" s="13">
        <v>0</v>
      </c>
      <c r="E371" s="13">
        <v>6535.9</v>
      </c>
      <c r="F371" s="13">
        <v>0</v>
      </c>
      <c r="G371" s="13">
        <v>0</v>
      </c>
      <c r="H371" s="34"/>
    </row>
    <row r="372" spans="1:8" s="3" customFormat="1">
      <c r="A372" s="125"/>
      <c r="B372" s="9" t="s">
        <v>34</v>
      </c>
      <c r="C372" s="13">
        <f t="shared" si="33"/>
        <v>6535.9</v>
      </c>
      <c r="D372" s="13">
        <v>0</v>
      </c>
      <c r="E372" s="13">
        <v>6535.9</v>
      </c>
      <c r="F372" s="13">
        <v>0</v>
      </c>
      <c r="G372" s="13">
        <v>0</v>
      </c>
      <c r="H372" s="34"/>
    </row>
    <row r="373" spans="1:8" s="3" customFormat="1" ht="65.25" customHeight="1">
      <c r="A373" s="123" t="s">
        <v>142</v>
      </c>
      <c r="B373" s="9" t="s">
        <v>143</v>
      </c>
      <c r="C373" s="13">
        <f>D373+E373+F373+G373</f>
        <v>1229.7</v>
      </c>
      <c r="D373" s="13">
        <f>D374+D375+D376+D377+D378</f>
        <v>0</v>
      </c>
      <c r="E373" s="13">
        <f>E374+E375+E376+E377+E378</f>
        <v>1229.7</v>
      </c>
      <c r="F373" s="13">
        <f>F374+F375+F376+F377+F378</f>
        <v>0</v>
      </c>
      <c r="G373" s="13">
        <f>G374+G375+G376+G377+G378</f>
        <v>0</v>
      </c>
      <c r="H373" s="34"/>
    </row>
    <row r="374" spans="1:8" s="3" customFormat="1">
      <c r="A374" s="124"/>
      <c r="B374" s="9" t="s">
        <v>20</v>
      </c>
      <c r="C374" s="13">
        <f t="shared" si="33"/>
        <v>165.3</v>
      </c>
      <c r="D374" s="13">
        <v>0</v>
      </c>
      <c r="E374" s="13">
        <v>165.3</v>
      </c>
      <c r="F374" s="13">
        <v>0</v>
      </c>
      <c r="G374" s="13">
        <v>0</v>
      </c>
      <c r="H374" s="34"/>
    </row>
    <row r="375" spans="1:8" s="3" customFormat="1">
      <c r="A375" s="124"/>
      <c r="B375" s="9" t="s">
        <v>10</v>
      </c>
      <c r="C375" s="13">
        <f t="shared" si="33"/>
        <v>337.2</v>
      </c>
      <c r="D375" s="13">
        <v>0</v>
      </c>
      <c r="E375" s="13">
        <v>337.2</v>
      </c>
      <c r="F375" s="13">
        <v>0</v>
      </c>
      <c r="G375" s="13">
        <v>0</v>
      </c>
      <c r="H375" s="34"/>
    </row>
    <row r="376" spans="1:8" s="3" customFormat="1">
      <c r="A376" s="124"/>
      <c r="B376" s="9" t="s">
        <v>32</v>
      </c>
      <c r="C376" s="13">
        <f t="shared" si="33"/>
        <v>242.4</v>
      </c>
      <c r="D376" s="13">
        <v>0</v>
      </c>
      <c r="E376" s="13">
        <v>242.4</v>
      </c>
      <c r="F376" s="13">
        <v>0</v>
      </c>
      <c r="G376" s="13">
        <v>0</v>
      </c>
      <c r="H376" s="34"/>
    </row>
    <row r="377" spans="1:8" s="3" customFormat="1">
      <c r="A377" s="124"/>
      <c r="B377" s="9" t="s">
        <v>33</v>
      </c>
      <c r="C377" s="13">
        <f t="shared" si="33"/>
        <v>242.4</v>
      </c>
      <c r="D377" s="13">
        <v>0</v>
      </c>
      <c r="E377" s="13">
        <v>242.4</v>
      </c>
      <c r="F377" s="13">
        <v>0</v>
      </c>
      <c r="G377" s="13">
        <v>0</v>
      </c>
      <c r="H377" s="34"/>
    </row>
    <row r="378" spans="1:8" s="3" customFormat="1">
      <c r="A378" s="125"/>
      <c r="B378" s="9" t="s">
        <v>34</v>
      </c>
      <c r="C378" s="13">
        <f t="shared" si="33"/>
        <v>242.4</v>
      </c>
      <c r="D378" s="13">
        <v>0</v>
      </c>
      <c r="E378" s="13">
        <v>242.4</v>
      </c>
      <c r="F378" s="13">
        <v>0</v>
      </c>
      <c r="G378" s="13">
        <v>0</v>
      </c>
      <c r="H378" s="34"/>
    </row>
    <row r="379" spans="1:8" s="3" customFormat="1" ht="75" customHeight="1">
      <c r="A379" s="123" t="s">
        <v>144</v>
      </c>
      <c r="B379" s="9" t="s">
        <v>145</v>
      </c>
      <c r="C379" s="13">
        <f>D379+E379+F379+G379</f>
        <v>90231.030000000013</v>
      </c>
      <c r="D379" s="13">
        <f>D380+D381+D382+D383+D384</f>
        <v>0</v>
      </c>
      <c r="E379" s="13">
        <f>E380+E381+E382+E383+E384</f>
        <v>90231.030000000013</v>
      </c>
      <c r="F379" s="13">
        <f>F380+F381+F382+F383+F384</f>
        <v>0</v>
      </c>
      <c r="G379" s="13">
        <f>G380+G381+G382+G383+G384</f>
        <v>0</v>
      </c>
      <c r="H379" s="34"/>
    </row>
    <row r="380" spans="1:8" s="3" customFormat="1">
      <c r="A380" s="124"/>
      <c r="B380" s="9" t="s">
        <v>20</v>
      </c>
      <c r="C380" s="13">
        <f t="shared" si="33"/>
        <v>17048.5</v>
      </c>
      <c r="D380" s="13">
        <v>0</v>
      </c>
      <c r="E380" s="13">
        <v>17048.5</v>
      </c>
      <c r="F380" s="13">
        <v>0</v>
      </c>
      <c r="G380" s="13">
        <v>0</v>
      </c>
      <c r="H380" s="34"/>
    </row>
    <row r="381" spans="1:8" s="3" customFormat="1">
      <c r="A381" s="124"/>
      <c r="B381" s="9" t="s">
        <v>10</v>
      </c>
      <c r="C381" s="13">
        <f t="shared" si="33"/>
        <v>17066.8</v>
      </c>
      <c r="D381" s="13">
        <v>0</v>
      </c>
      <c r="E381" s="13">
        <v>17066.8</v>
      </c>
      <c r="F381" s="13">
        <v>0</v>
      </c>
      <c r="G381" s="13">
        <v>0</v>
      </c>
      <c r="H381" s="34"/>
    </row>
    <row r="382" spans="1:8" s="3" customFormat="1">
      <c r="A382" s="124"/>
      <c r="B382" s="9" t="s">
        <v>32</v>
      </c>
      <c r="C382" s="13">
        <f t="shared" si="33"/>
        <v>17085.2</v>
      </c>
      <c r="D382" s="13">
        <v>0</v>
      </c>
      <c r="E382" s="13">
        <v>17085.2</v>
      </c>
      <c r="F382" s="13">
        <v>0</v>
      </c>
      <c r="G382" s="13">
        <v>0</v>
      </c>
      <c r="H382" s="34"/>
    </row>
    <row r="383" spans="1:8" s="3" customFormat="1">
      <c r="A383" s="124"/>
      <c r="B383" s="9" t="s">
        <v>33</v>
      </c>
      <c r="C383" s="13">
        <f t="shared" si="33"/>
        <v>18657.04</v>
      </c>
      <c r="D383" s="13">
        <v>0</v>
      </c>
      <c r="E383" s="13">
        <v>18657.04</v>
      </c>
      <c r="F383" s="13">
        <v>0</v>
      </c>
      <c r="G383" s="13">
        <v>0</v>
      </c>
      <c r="H383" s="34"/>
    </row>
    <row r="384" spans="1:8" s="3" customFormat="1">
      <c r="A384" s="125"/>
      <c r="B384" s="9" t="s">
        <v>34</v>
      </c>
      <c r="C384" s="13">
        <f t="shared" si="33"/>
        <v>20373.490000000002</v>
      </c>
      <c r="D384" s="13">
        <v>0</v>
      </c>
      <c r="E384" s="13">
        <v>20373.490000000002</v>
      </c>
      <c r="F384" s="13">
        <v>0</v>
      </c>
      <c r="G384" s="13">
        <v>0</v>
      </c>
      <c r="H384" s="34"/>
    </row>
    <row r="385" spans="1:10" s="87" customFormat="1" ht="26.25" customHeight="1">
      <c r="A385" s="136" t="s">
        <v>146</v>
      </c>
      <c r="B385" s="58" t="s">
        <v>222</v>
      </c>
      <c r="C385" s="19">
        <f>D385+E385+F385+G385</f>
        <v>22628.870000000003</v>
      </c>
      <c r="D385" s="19">
        <f>SUM(D386:D390)</f>
        <v>0</v>
      </c>
      <c r="E385" s="19">
        <f>SUM(E386:E390)</f>
        <v>0</v>
      </c>
      <c r="F385" s="19">
        <f>SUM(F386:F390)</f>
        <v>22110.870000000003</v>
      </c>
      <c r="G385" s="19">
        <f>SUM(G386:G390)</f>
        <v>518</v>
      </c>
      <c r="H385" s="88"/>
      <c r="I385" s="86"/>
      <c r="J385" s="86"/>
    </row>
    <row r="386" spans="1:10" s="87" customFormat="1">
      <c r="A386" s="137"/>
      <c r="B386" s="58" t="s">
        <v>20</v>
      </c>
      <c r="C386" s="19">
        <f t="shared" si="33"/>
        <v>4547.6499999999996</v>
      </c>
      <c r="D386" s="19">
        <v>0</v>
      </c>
      <c r="E386" s="19">
        <v>0</v>
      </c>
      <c r="F386" s="19">
        <v>4429.6499999999996</v>
      </c>
      <c r="G386" s="19">
        <v>118</v>
      </c>
      <c r="H386" s="88"/>
    </row>
    <row r="387" spans="1:10" s="87" customFormat="1">
      <c r="A387" s="137"/>
      <c r="B387" s="58" t="s">
        <v>10</v>
      </c>
      <c r="C387" s="19">
        <f t="shared" si="33"/>
        <v>4478.08</v>
      </c>
      <c r="D387" s="19">
        <v>0</v>
      </c>
      <c r="E387" s="19">
        <v>0</v>
      </c>
      <c r="F387" s="19">
        <v>4378.08</v>
      </c>
      <c r="G387" s="19">
        <v>100</v>
      </c>
      <c r="H387" s="88"/>
    </row>
    <row r="388" spans="1:10" s="87" customFormat="1">
      <c r="A388" s="137"/>
      <c r="B388" s="58" t="s">
        <v>32</v>
      </c>
      <c r="C388" s="19">
        <f t="shared" si="33"/>
        <v>4534.38</v>
      </c>
      <c r="D388" s="19">
        <v>0</v>
      </c>
      <c r="E388" s="19">
        <v>0</v>
      </c>
      <c r="F388" s="19">
        <v>4434.38</v>
      </c>
      <c r="G388" s="19">
        <v>100</v>
      </c>
      <c r="H388" s="88"/>
    </row>
    <row r="389" spans="1:10" s="87" customFormat="1">
      <c r="A389" s="137"/>
      <c r="B389" s="58" t="s">
        <v>33</v>
      </c>
      <c r="C389" s="19">
        <f t="shared" si="33"/>
        <v>4534.38</v>
      </c>
      <c r="D389" s="19">
        <v>0</v>
      </c>
      <c r="E389" s="19">
        <v>0</v>
      </c>
      <c r="F389" s="19">
        <v>4434.38</v>
      </c>
      <c r="G389" s="19">
        <v>100</v>
      </c>
      <c r="H389" s="88"/>
    </row>
    <row r="390" spans="1:10" s="87" customFormat="1">
      <c r="A390" s="138"/>
      <c r="B390" s="58" t="s">
        <v>34</v>
      </c>
      <c r="C390" s="19">
        <f>D390+E390+F390+G390</f>
        <v>4534.38</v>
      </c>
      <c r="D390" s="19">
        <v>0</v>
      </c>
      <c r="E390" s="19">
        <v>0</v>
      </c>
      <c r="F390" s="19">
        <v>4434.38</v>
      </c>
      <c r="G390" s="19">
        <v>100</v>
      </c>
      <c r="H390" s="88"/>
    </row>
    <row r="391" spans="1:10" s="87" customFormat="1" ht="50.25" customHeight="1">
      <c r="A391" s="136" t="s">
        <v>147</v>
      </c>
      <c r="B391" s="58" t="s">
        <v>208</v>
      </c>
      <c r="C391" s="19">
        <f t="shared" si="33"/>
        <v>177929.22999999998</v>
      </c>
      <c r="D391" s="13">
        <f>D392+D393+D394+D395+D396</f>
        <v>0</v>
      </c>
      <c r="E391" s="13">
        <f>E392+E393+E394+E395+E396</f>
        <v>0</v>
      </c>
      <c r="F391" s="13">
        <f>F392+F393+F394+F395+F396</f>
        <v>177929.22999999998</v>
      </c>
      <c r="G391" s="13">
        <f>G392+G393+G394+G395+G396</f>
        <v>0</v>
      </c>
      <c r="H391" s="86"/>
    </row>
    <row r="392" spans="1:10" s="87" customFormat="1">
      <c r="A392" s="137"/>
      <c r="B392" s="58" t="s">
        <v>20</v>
      </c>
      <c r="C392" s="19">
        <f t="shared" si="33"/>
        <v>58474.720000000001</v>
      </c>
      <c r="D392" s="19">
        <v>0</v>
      </c>
      <c r="E392" s="19">
        <v>0</v>
      </c>
      <c r="F392" s="19">
        <f>58658.19-183.47</f>
        <v>58474.720000000001</v>
      </c>
      <c r="G392" s="19">
        <v>0</v>
      </c>
      <c r="H392" s="86"/>
    </row>
    <row r="393" spans="1:10" s="87" customFormat="1">
      <c r="A393" s="137"/>
      <c r="B393" s="58" t="s">
        <v>10</v>
      </c>
      <c r="C393" s="19">
        <f t="shared" si="33"/>
        <v>33385.86</v>
      </c>
      <c r="D393" s="19">
        <v>0</v>
      </c>
      <c r="E393" s="19">
        <v>0</v>
      </c>
      <c r="F393" s="19">
        <v>33385.86</v>
      </c>
      <c r="G393" s="19">
        <v>0</v>
      </c>
      <c r="H393" s="86"/>
    </row>
    <row r="394" spans="1:10" s="87" customFormat="1">
      <c r="A394" s="137"/>
      <c r="B394" s="58" t="s">
        <v>32</v>
      </c>
      <c r="C394" s="19">
        <f t="shared" si="33"/>
        <v>28689.55</v>
      </c>
      <c r="D394" s="19">
        <v>0</v>
      </c>
      <c r="E394" s="19">
        <v>0</v>
      </c>
      <c r="F394" s="19">
        <v>28689.55</v>
      </c>
      <c r="G394" s="19">
        <v>0</v>
      </c>
      <c r="H394" s="86"/>
    </row>
    <row r="395" spans="1:10" s="87" customFormat="1">
      <c r="A395" s="137"/>
      <c r="B395" s="58" t="s">
        <v>33</v>
      </c>
      <c r="C395" s="19">
        <f t="shared" si="33"/>
        <v>28689.55</v>
      </c>
      <c r="D395" s="19">
        <v>0</v>
      </c>
      <c r="E395" s="19">
        <v>0</v>
      </c>
      <c r="F395" s="19">
        <v>28689.55</v>
      </c>
      <c r="G395" s="19">
        <v>0</v>
      </c>
      <c r="H395" s="86"/>
    </row>
    <row r="396" spans="1:10" s="87" customFormat="1">
      <c r="A396" s="138"/>
      <c r="B396" s="58" t="s">
        <v>34</v>
      </c>
      <c r="C396" s="19">
        <f t="shared" ref="C396:C402" si="35">D396+E396+F396+G396</f>
        <v>28689.55</v>
      </c>
      <c r="D396" s="19">
        <v>0</v>
      </c>
      <c r="E396" s="19">
        <v>0</v>
      </c>
      <c r="F396" s="19">
        <v>28689.55</v>
      </c>
      <c r="G396" s="19">
        <v>0</v>
      </c>
      <c r="H396" s="86"/>
    </row>
    <row r="397" spans="1:10" s="87" customFormat="1" ht="38.25" customHeight="1">
      <c r="A397" s="136" t="s">
        <v>148</v>
      </c>
      <c r="B397" s="9" t="s">
        <v>213</v>
      </c>
      <c r="C397" s="19">
        <f t="shared" si="35"/>
        <v>7345.3720000000003</v>
      </c>
      <c r="D397" s="13">
        <f>D398+D399+D400+D401+D402</f>
        <v>0</v>
      </c>
      <c r="E397" s="13">
        <f>E398+E399+E400+E401+E402</f>
        <v>4382.6000000000004</v>
      </c>
      <c r="F397" s="13">
        <f>F398+F399+F400+F401+F402</f>
        <v>2962.7719999999999</v>
      </c>
      <c r="G397" s="13">
        <f>G398+G399+G400+G401+G402</f>
        <v>0</v>
      </c>
      <c r="H397" s="86"/>
    </row>
    <row r="398" spans="1:10" s="87" customFormat="1">
      <c r="A398" s="137"/>
      <c r="B398" s="58" t="s">
        <v>20</v>
      </c>
      <c r="C398" s="19">
        <f t="shared" si="35"/>
        <v>2991.7</v>
      </c>
      <c r="D398" s="19">
        <v>0</v>
      </c>
      <c r="E398" s="19">
        <v>1080</v>
      </c>
      <c r="F398" s="19">
        <v>1911.7</v>
      </c>
      <c r="G398" s="19">
        <v>0</v>
      </c>
      <c r="H398" s="86"/>
    </row>
    <row r="399" spans="1:10" s="87" customFormat="1">
      <c r="A399" s="137"/>
      <c r="B399" s="58" t="s">
        <v>10</v>
      </c>
      <c r="C399" s="19">
        <f t="shared" si="35"/>
        <v>4353.6720000000005</v>
      </c>
      <c r="D399" s="19">
        <v>0</v>
      </c>
      <c r="E399" s="19">
        <f>1555.4+600+450+697.2</f>
        <v>3302.6000000000004</v>
      </c>
      <c r="F399" s="19">
        <v>1051.0719999999999</v>
      </c>
      <c r="G399" s="19">
        <v>0</v>
      </c>
      <c r="H399" s="86"/>
    </row>
    <row r="400" spans="1:10" s="87" customFormat="1">
      <c r="A400" s="137"/>
      <c r="B400" s="58" t="s">
        <v>32</v>
      </c>
      <c r="C400" s="19">
        <f t="shared" si="35"/>
        <v>0</v>
      </c>
      <c r="D400" s="19">
        <v>0</v>
      </c>
      <c r="E400" s="19">
        <v>0</v>
      </c>
      <c r="F400" s="19">
        <v>0</v>
      </c>
      <c r="G400" s="19">
        <v>0</v>
      </c>
      <c r="H400" s="86"/>
    </row>
    <row r="401" spans="1:27" s="87" customFormat="1">
      <c r="A401" s="137"/>
      <c r="B401" s="58" t="s">
        <v>33</v>
      </c>
      <c r="C401" s="19">
        <f t="shared" si="35"/>
        <v>0</v>
      </c>
      <c r="D401" s="19">
        <v>0</v>
      </c>
      <c r="E401" s="19">
        <v>0</v>
      </c>
      <c r="F401" s="19">
        <v>0</v>
      </c>
      <c r="G401" s="19">
        <v>0</v>
      </c>
      <c r="H401" s="86"/>
    </row>
    <row r="402" spans="1:27" s="87" customFormat="1">
      <c r="A402" s="138"/>
      <c r="B402" s="58" t="s">
        <v>34</v>
      </c>
      <c r="C402" s="19">
        <f t="shared" si="35"/>
        <v>0</v>
      </c>
      <c r="D402" s="19">
        <v>0</v>
      </c>
      <c r="E402" s="19">
        <v>0</v>
      </c>
      <c r="F402" s="19">
        <v>0</v>
      </c>
      <c r="G402" s="19">
        <v>0</v>
      </c>
      <c r="H402" s="86"/>
    </row>
    <row r="403" spans="1:27" s="43" customFormat="1">
      <c r="A403" s="130"/>
      <c r="B403" s="98" t="s">
        <v>1</v>
      </c>
      <c r="C403" s="17">
        <f>C139+C145+C151+C157+C163+C187+C223+C259+C307+C313+C319+C325+C331+C337+C343+C349+C367+C373+C379+C385+C391+C397</f>
        <v>2930845.2519999999</v>
      </c>
      <c r="D403" s="17">
        <f t="shared" ref="C403:G408" si="36">D139+D145+D151+D157+D163+D187+D223+D259+D307+D313+D319+D325+D331+D337+D343+D349+D367+D373+D379+D385+D391+D397</f>
        <v>0</v>
      </c>
      <c r="E403" s="17">
        <f>E139+E145+E151+E157+E163+E187+E223+E259+E307+E313+E319+E325+E331+E337+E343+E349+E367+E373+E379+E385+E391+E397</f>
        <v>2727324.38</v>
      </c>
      <c r="F403" s="17">
        <f t="shared" si="36"/>
        <v>203002.87199999997</v>
      </c>
      <c r="G403" s="17">
        <f t="shared" si="36"/>
        <v>518</v>
      </c>
      <c r="H403" s="48"/>
      <c r="I403" s="61"/>
      <c r="S403" s="44"/>
      <c r="T403" s="44"/>
    </row>
    <row r="404" spans="1:27" s="43" customFormat="1">
      <c r="A404" s="131"/>
      <c r="B404" s="98" t="s">
        <v>16</v>
      </c>
      <c r="C404" s="17">
        <f t="shared" si="36"/>
        <v>539379.56999999995</v>
      </c>
      <c r="D404" s="17">
        <f t="shared" si="36"/>
        <v>0</v>
      </c>
      <c r="E404" s="17">
        <f t="shared" si="36"/>
        <v>474445.5</v>
      </c>
      <c r="F404" s="17">
        <f t="shared" si="36"/>
        <v>64816.07</v>
      </c>
      <c r="G404" s="17">
        <f t="shared" si="36"/>
        <v>118</v>
      </c>
      <c r="H404" s="48"/>
      <c r="I404" s="61"/>
      <c r="S404" s="44"/>
      <c r="T404" s="44"/>
    </row>
    <row r="405" spans="1:27" s="43" customFormat="1">
      <c r="A405" s="131"/>
      <c r="B405" s="98" t="s">
        <v>17</v>
      </c>
      <c r="C405" s="17">
        <f t="shared" si="36"/>
        <v>525472.5120000001</v>
      </c>
      <c r="D405" s="17">
        <f t="shared" si="36"/>
        <v>0</v>
      </c>
      <c r="E405" s="17">
        <f t="shared" si="36"/>
        <v>486557.50000000006</v>
      </c>
      <c r="F405" s="17">
        <f t="shared" si="36"/>
        <v>38815.012000000002</v>
      </c>
      <c r="G405" s="17">
        <f t="shared" si="36"/>
        <v>100</v>
      </c>
      <c r="H405" s="48"/>
      <c r="I405" s="61"/>
      <c r="S405" s="44"/>
      <c r="T405" s="44"/>
    </row>
    <row r="406" spans="1:27" s="43" customFormat="1">
      <c r="A406" s="131"/>
      <c r="B406" s="98" t="s">
        <v>32</v>
      </c>
      <c r="C406" s="17">
        <f t="shared" si="36"/>
        <v>590232.83000000007</v>
      </c>
      <c r="D406" s="17">
        <f t="shared" si="36"/>
        <v>0</v>
      </c>
      <c r="E406" s="17">
        <f t="shared" si="36"/>
        <v>557008.9</v>
      </c>
      <c r="F406" s="17">
        <f t="shared" si="36"/>
        <v>33123.93</v>
      </c>
      <c r="G406" s="17">
        <f t="shared" si="36"/>
        <v>100</v>
      </c>
      <c r="H406" s="48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4"/>
      <c r="T406" s="44"/>
    </row>
    <row r="407" spans="1:27" s="43" customFormat="1">
      <c r="A407" s="131"/>
      <c r="B407" s="98" t="s">
        <v>33</v>
      </c>
      <c r="C407" s="17">
        <f t="shared" si="36"/>
        <v>621052.58000000007</v>
      </c>
      <c r="D407" s="17">
        <f t="shared" si="36"/>
        <v>0</v>
      </c>
      <c r="E407" s="17">
        <f t="shared" si="36"/>
        <v>587828.65</v>
      </c>
      <c r="F407" s="17">
        <f t="shared" si="36"/>
        <v>33123.93</v>
      </c>
      <c r="G407" s="17">
        <f t="shared" si="36"/>
        <v>100</v>
      </c>
      <c r="H407" s="48"/>
      <c r="I407" s="46"/>
      <c r="J407" s="47"/>
      <c r="K407" s="47"/>
      <c r="L407" s="47"/>
      <c r="M407" s="47"/>
      <c r="N407" s="47"/>
      <c r="O407" s="47"/>
      <c r="P407" s="47"/>
      <c r="Q407" s="47"/>
      <c r="R407" s="47"/>
      <c r="S407" s="44"/>
      <c r="T407" s="44"/>
    </row>
    <row r="408" spans="1:27" s="43" customFormat="1">
      <c r="A408" s="132"/>
      <c r="B408" s="98" t="s">
        <v>34</v>
      </c>
      <c r="C408" s="17">
        <f t="shared" si="36"/>
        <v>654707.76</v>
      </c>
      <c r="D408" s="17">
        <f t="shared" si="36"/>
        <v>0</v>
      </c>
      <c r="E408" s="17">
        <f t="shared" si="36"/>
        <v>621483.82999999996</v>
      </c>
      <c r="F408" s="17">
        <f t="shared" si="36"/>
        <v>33123.93</v>
      </c>
      <c r="G408" s="17">
        <f t="shared" si="36"/>
        <v>100</v>
      </c>
      <c r="H408" s="48"/>
      <c r="I408" s="46"/>
      <c r="J408" s="47"/>
      <c r="K408" s="47"/>
      <c r="L408" s="47"/>
      <c r="M408" s="47"/>
      <c r="N408" s="47"/>
      <c r="O408" s="47"/>
      <c r="P408" s="47"/>
      <c r="Q408" s="47"/>
      <c r="R408" s="47"/>
      <c r="S408" s="44"/>
      <c r="T408" s="44"/>
    </row>
    <row r="409" spans="1:27" s="64" customFormat="1" ht="18.75" customHeight="1">
      <c r="A409" s="133" t="s">
        <v>70</v>
      </c>
      <c r="B409" s="134"/>
      <c r="C409" s="134"/>
      <c r="D409" s="134"/>
      <c r="E409" s="134"/>
      <c r="F409" s="134"/>
      <c r="G409" s="135"/>
      <c r="H409" s="62"/>
      <c r="S409" s="8"/>
      <c r="T409" s="8"/>
    </row>
    <row r="410" spans="1:27" s="63" customFormat="1" ht="45.75" customHeight="1">
      <c r="A410" s="139" t="s">
        <v>149</v>
      </c>
      <c r="B410" s="90" t="s">
        <v>250</v>
      </c>
      <c r="C410" s="78">
        <f>D410+E410+F410+G410</f>
        <v>367124.19431799999</v>
      </c>
      <c r="D410" s="78">
        <f>SUM(D411:D415)</f>
        <v>0</v>
      </c>
      <c r="E410" s="78">
        <f>SUM(E411:E415)</f>
        <v>252794.95999999996</v>
      </c>
      <c r="F410" s="78">
        <f>SUM(F411:F415)</f>
        <v>114329.234318</v>
      </c>
      <c r="G410" s="78">
        <f>SUM(G411:G415)</f>
        <v>0</v>
      </c>
      <c r="H410" s="62"/>
      <c r="I410" s="64"/>
      <c r="J410" s="64"/>
      <c r="K410" s="64"/>
      <c r="L410" s="64"/>
      <c r="M410" s="64"/>
      <c r="N410" s="64"/>
      <c r="O410" s="64"/>
      <c r="P410" s="64"/>
      <c r="Q410" s="64"/>
      <c r="R410" s="64"/>
      <c r="S410" s="8"/>
      <c r="T410" s="8"/>
    </row>
    <row r="411" spans="1:27" s="64" customFormat="1">
      <c r="A411" s="140"/>
      <c r="B411" s="73" t="s">
        <v>20</v>
      </c>
      <c r="C411" s="78">
        <f t="shared" ref="C411:C416" si="37">D411+E411+F411+G411</f>
        <v>36883.800000000003</v>
      </c>
      <c r="D411" s="78">
        <v>0</v>
      </c>
      <c r="E411" s="78">
        <v>13614.8</v>
      </c>
      <c r="F411" s="78">
        <v>23269</v>
      </c>
      <c r="G411" s="78">
        <v>0</v>
      </c>
      <c r="H411" s="62"/>
      <c r="S411" s="8"/>
      <c r="T411" s="8"/>
    </row>
    <row r="412" spans="1:27" s="64" customFormat="1">
      <c r="A412" s="140"/>
      <c r="B412" s="73" t="s">
        <v>10</v>
      </c>
      <c r="C412" s="78">
        <f t="shared" si="37"/>
        <v>9465.7000000000007</v>
      </c>
      <c r="D412" s="78">
        <v>0</v>
      </c>
      <c r="E412" s="78">
        <v>8153.2</v>
      </c>
      <c r="F412" s="78">
        <v>1312.5</v>
      </c>
      <c r="G412" s="78">
        <v>0</v>
      </c>
      <c r="H412" s="62"/>
      <c r="S412" s="8"/>
      <c r="T412" s="8"/>
    </row>
    <row r="413" spans="1:27" s="64" customFormat="1">
      <c r="A413" s="140"/>
      <c r="B413" s="73" t="s">
        <v>32</v>
      </c>
      <c r="C413" s="78">
        <f t="shared" si="37"/>
        <v>37840.26</v>
      </c>
      <c r="D413" s="78">
        <v>0</v>
      </c>
      <c r="E413" s="78">
        <v>9306</v>
      </c>
      <c r="F413" s="78">
        <v>28534.260000000002</v>
      </c>
      <c r="G413" s="78">
        <v>0</v>
      </c>
      <c r="H413" s="62"/>
      <c r="I413" s="60"/>
      <c r="J413" s="63"/>
      <c r="K413" s="63"/>
      <c r="L413" s="63"/>
      <c r="M413" s="63"/>
      <c r="N413" s="63"/>
      <c r="O413" s="63"/>
      <c r="P413" s="63"/>
      <c r="Q413" s="63"/>
      <c r="R413" s="63"/>
      <c r="S413" s="8"/>
      <c r="T413" s="8"/>
    </row>
    <row r="414" spans="1:27" s="64" customFormat="1">
      <c r="A414" s="140"/>
      <c r="B414" s="73" t="s">
        <v>33</v>
      </c>
      <c r="C414" s="78">
        <f t="shared" si="37"/>
        <v>142031.59700000001</v>
      </c>
      <c r="D414" s="78">
        <v>0</v>
      </c>
      <c r="E414" s="78">
        <v>110860.48</v>
      </c>
      <c r="F414" s="78">
        <v>31171.116999999998</v>
      </c>
      <c r="G414" s="78">
        <v>0</v>
      </c>
      <c r="H414" s="62"/>
      <c r="I414" s="60"/>
      <c r="J414" s="63"/>
      <c r="K414" s="63"/>
      <c r="L414" s="63"/>
      <c r="M414" s="63"/>
      <c r="N414" s="63"/>
      <c r="O414" s="63"/>
      <c r="P414" s="63"/>
      <c r="Q414" s="63"/>
      <c r="R414" s="63"/>
      <c r="S414" s="8"/>
      <c r="T414" s="8"/>
      <c r="U414" s="63"/>
      <c r="V414" s="63"/>
      <c r="W414" s="63"/>
      <c r="X414" s="63"/>
      <c r="Y414" s="63"/>
      <c r="Z414" s="63"/>
      <c r="AA414" s="63"/>
    </row>
    <row r="415" spans="1:27" s="64" customFormat="1">
      <c r="A415" s="141"/>
      <c r="B415" s="73" t="s">
        <v>34</v>
      </c>
      <c r="C415" s="78">
        <f>D415+E415+F415+G415</f>
        <v>140902.83731800001</v>
      </c>
      <c r="D415" s="78">
        <v>0</v>
      </c>
      <c r="E415" s="78">
        <v>110860.48</v>
      </c>
      <c r="F415" s="78">
        <v>30042.357318000002</v>
      </c>
      <c r="G415" s="78">
        <v>0</v>
      </c>
      <c r="H415" s="62"/>
      <c r="I415" s="60"/>
      <c r="J415" s="63"/>
      <c r="K415" s="63"/>
      <c r="L415" s="63"/>
      <c r="M415" s="63"/>
      <c r="N415" s="63"/>
      <c r="O415" s="63"/>
      <c r="P415" s="63"/>
      <c r="Q415" s="63"/>
      <c r="R415" s="63"/>
      <c r="S415" s="8"/>
      <c r="T415" s="8"/>
      <c r="U415" s="63"/>
      <c r="V415" s="63"/>
      <c r="W415" s="63"/>
      <c r="X415" s="63"/>
      <c r="Y415" s="63"/>
      <c r="Z415" s="63"/>
      <c r="AA415" s="63"/>
    </row>
    <row r="416" spans="1:27" s="67" customFormat="1" ht="51">
      <c r="A416" s="139" t="s">
        <v>150</v>
      </c>
      <c r="B416" s="89" t="s">
        <v>251</v>
      </c>
      <c r="C416" s="12">
        <f t="shared" si="37"/>
        <v>37522.128425775525</v>
      </c>
      <c r="D416" s="78">
        <f>D417+D418+D419+D420+D421</f>
        <v>4089.52060805566</v>
      </c>
      <c r="E416" s="78">
        <f>E417+E418+E419+E420+E421</f>
        <v>6909.475364545644</v>
      </c>
      <c r="F416" s="78">
        <f>F417+F418+F419+F420+F421</f>
        <v>25498.132453174221</v>
      </c>
      <c r="G416" s="78">
        <f>G417+G418+G419+G420+G421</f>
        <v>1025</v>
      </c>
      <c r="H416" s="34"/>
      <c r="I416" s="34"/>
      <c r="J416" s="34"/>
      <c r="K416" s="34"/>
      <c r="S416" s="8"/>
      <c r="T416" s="8"/>
      <c r="U416" s="3"/>
      <c r="V416" s="3"/>
      <c r="W416" s="3"/>
      <c r="X416" s="3"/>
      <c r="Y416" s="3"/>
      <c r="Z416" s="3"/>
      <c r="AA416" s="3"/>
    </row>
    <row r="417" spans="1:27" s="3" customFormat="1">
      <c r="A417" s="140"/>
      <c r="B417" s="73" t="s">
        <v>20</v>
      </c>
      <c r="C417" s="12">
        <f>D417+E417+F417+G417</f>
        <v>6488.32</v>
      </c>
      <c r="D417" s="12">
        <v>732.5</v>
      </c>
      <c r="E417" s="12">
        <v>1237.5999999999999</v>
      </c>
      <c r="F417" s="12">
        <v>4518.22</v>
      </c>
      <c r="G417" s="12">
        <v>0</v>
      </c>
      <c r="H417" s="34"/>
      <c r="I417" s="8"/>
      <c r="J417" s="67"/>
      <c r="K417" s="67"/>
      <c r="L417" s="67"/>
      <c r="M417" s="67"/>
      <c r="N417" s="67"/>
      <c r="O417" s="67"/>
      <c r="P417" s="67"/>
      <c r="Q417" s="67"/>
      <c r="R417" s="67"/>
      <c r="S417" s="8"/>
      <c r="T417" s="8"/>
    </row>
    <row r="418" spans="1:27" s="3" customFormat="1">
      <c r="A418" s="140"/>
      <c r="B418" s="73" t="s">
        <v>10</v>
      </c>
      <c r="C418" s="12">
        <f>D418+E418+F418+G418</f>
        <v>7264.9097000000002</v>
      </c>
      <c r="D418" s="12">
        <v>774.25249999999994</v>
      </c>
      <c r="E418" s="12">
        <v>1308.1431999999998</v>
      </c>
      <c r="F418" s="12">
        <v>4907.5140000000001</v>
      </c>
      <c r="G418" s="12">
        <v>275</v>
      </c>
      <c r="H418" s="34"/>
      <c r="I418" s="8"/>
      <c r="J418" s="67"/>
      <c r="K418" s="67"/>
      <c r="L418" s="67"/>
      <c r="M418" s="67"/>
      <c r="N418" s="67"/>
      <c r="O418" s="67"/>
      <c r="P418" s="67"/>
      <c r="Q418" s="67"/>
      <c r="R418" s="67"/>
      <c r="S418" s="8"/>
      <c r="T418" s="8"/>
      <c r="U418" s="67"/>
    </row>
    <row r="419" spans="1:27" s="3" customFormat="1">
      <c r="A419" s="140"/>
      <c r="B419" s="73" t="s">
        <v>32</v>
      </c>
      <c r="C419" s="12">
        <f>D419+E419+F419+G419</f>
        <v>7523.1468151999998</v>
      </c>
      <c r="D419" s="12">
        <v>816.06213500000001</v>
      </c>
      <c r="E419" s="12">
        <v>1378.7829327999998</v>
      </c>
      <c r="F419" s="12">
        <v>5078.3017473999998</v>
      </c>
      <c r="G419" s="12">
        <v>250</v>
      </c>
      <c r="H419" s="34"/>
      <c r="I419" s="8"/>
      <c r="J419" s="67"/>
      <c r="K419" s="67"/>
      <c r="L419" s="67"/>
      <c r="M419" s="67"/>
      <c r="N419" s="67"/>
      <c r="O419" s="67"/>
      <c r="P419" s="67"/>
      <c r="Q419" s="67"/>
      <c r="R419" s="67"/>
      <c r="S419" s="8"/>
      <c r="T419" s="8"/>
    </row>
    <row r="420" spans="1:27" s="3" customFormat="1">
      <c r="A420" s="140"/>
      <c r="B420" s="73" t="s">
        <v>33</v>
      </c>
      <c r="C420" s="12">
        <f>D420+E420+F420+G420</f>
        <v>7915.8967432207992</v>
      </c>
      <c r="D420" s="12">
        <v>860.12949029000004</v>
      </c>
      <c r="E420" s="12">
        <v>1453.2372111711998</v>
      </c>
      <c r="F420" s="12">
        <v>5352.5300417596</v>
      </c>
      <c r="G420" s="12">
        <v>250</v>
      </c>
      <c r="H420" s="34"/>
      <c r="I420" s="8"/>
      <c r="J420" s="67"/>
      <c r="K420" s="67"/>
      <c r="L420" s="67"/>
      <c r="M420" s="67"/>
      <c r="N420" s="67"/>
      <c r="O420" s="67"/>
      <c r="P420" s="67"/>
      <c r="Q420" s="67"/>
      <c r="R420" s="67"/>
      <c r="S420" s="8"/>
      <c r="T420" s="8"/>
      <c r="V420" s="67"/>
      <c r="W420" s="67"/>
      <c r="X420" s="67"/>
      <c r="Y420" s="67"/>
      <c r="Z420" s="67"/>
      <c r="AA420" s="67"/>
    </row>
    <row r="421" spans="1:27" s="3" customFormat="1">
      <c r="A421" s="141"/>
      <c r="B421" s="73" t="s">
        <v>34</v>
      </c>
      <c r="C421" s="12">
        <f>D421+E421+F421+G421</f>
        <v>8329.8551673547227</v>
      </c>
      <c r="D421" s="12">
        <v>906.5764827656601</v>
      </c>
      <c r="E421" s="12">
        <v>1531.7120205744445</v>
      </c>
      <c r="F421" s="12">
        <v>5641.5666640146183</v>
      </c>
      <c r="G421" s="12">
        <v>250</v>
      </c>
      <c r="H421" s="34"/>
      <c r="I421" s="8"/>
      <c r="J421" s="67"/>
      <c r="K421" s="67"/>
      <c r="L421" s="67"/>
      <c r="M421" s="67"/>
      <c r="N421" s="67"/>
      <c r="O421" s="67"/>
      <c r="P421" s="67"/>
      <c r="Q421" s="67"/>
      <c r="R421" s="67"/>
      <c r="S421" s="8"/>
      <c r="T421" s="8"/>
    </row>
    <row r="422" spans="1:27" s="93" customFormat="1">
      <c r="A422" s="142"/>
      <c r="B422" s="91" t="s">
        <v>1</v>
      </c>
      <c r="C422" s="92">
        <f>C410+C416</f>
        <v>404646.3227437755</v>
      </c>
      <c r="D422" s="92">
        <f t="shared" ref="C422:G427" si="38">D410+D416</f>
        <v>4089.52060805566</v>
      </c>
      <c r="E422" s="92">
        <f t="shared" si="38"/>
        <v>259704.43536454561</v>
      </c>
      <c r="F422" s="92">
        <f t="shared" si="38"/>
        <v>139827.36677117422</v>
      </c>
      <c r="G422" s="92">
        <f>G410+G416</f>
        <v>1025</v>
      </c>
      <c r="H422" s="48"/>
      <c r="I422" s="61"/>
      <c r="S422" s="44"/>
      <c r="T422" s="44"/>
    </row>
    <row r="423" spans="1:27" s="93" customFormat="1">
      <c r="A423" s="143"/>
      <c r="B423" s="91" t="s">
        <v>20</v>
      </c>
      <c r="C423" s="92">
        <f t="shared" si="38"/>
        <v>43372.12</v>
      </c>
      <c r="D423" s="92">
        <f t="shared" si="38"/>
        <v>732.5</v>
      </c>
      <c r="E423" s="92">
        <f t="shared" si="38"/>
        <v>14852.4</v>
      </c>
      <c r="F423" s="92">
        <f t="shared" si="38"/>
        <v>27787.22</v>
      </c>
      <c r="G423" s="92">
        <f t="shared" si="38"/>
        <v>0</v>
      </c>
      <c r="H423" s="48"/>
      <c r="I423" s="94"/>
      <c r="J423" s="94"/>
      <c r="K423" s="94"/>
      <c r="L423" s="94"/>
      <c r="M423" s="94"/>
      <c r="N423" s="94"/>
      <c r="O423" s="94"/>
      <c r="P423" s="94"/>
      <c r="Q423" s="94"/>
      <c r="R423" s="94"/>
      <c r="S423" s="44"/>
      <c r="T423" s="44"/>
    </row>
    <row r="424" spans="1:27" s="93" customFormat="1">
      <c r="A424" s="143"/>
      <c r="B424" s="91" t="s">
        <v>10</v>
      </c>
      <c r="C424" s="92">
        <f t="shared" si="38"/>
        <v>16730.609700000001</v>
      </c>
      <c r="D424" s="92">
        <f t="shared" si="38"/>
        <v>774.25249999999994</v>
      </c>
      <c r="E424" s="92">
        <f t="shared" si="38"/>
        <v>9461.3431999999993</v>
      </c>
      <c r="F424" s="92">
        <f t="shared" si="38"/>
        <v>6220.0140000000001</v>
      </c>
      <c r="G424" s="92">
        <f t="shared" si="38"/>
        <v>275</v>
      </c>
      <c r="H424" s="48"/>
      <c r="I424" s="49"/>
      <c r="J424" s="68"/>
      <c r="K424" s="68"/>
      <c r="L424" s="68"/>
      <c r="M424" s="68"/>
      <c r="N424" s="68"/>
      <c r="O424" s="68"/>
      <c r="P424" s="68"/>
      <c r="Q424" s="68"/>
      <c r="R424" s="68"/>
      <c r="S424" s="44"/>
      <c r="T424" s="44"/>
    </row>
    <row r="425" spans="1:27" s="93" customFormat="1">
      <c r="A425" s="143"/>
      <c r="B425" s="91" t="s">
        <v>32</v>
      </c>
      <c r="C425" s="92">
        <f t="shared" si="38"/>
        <v>45363.406815200004</v>
      </c>
      <c r="D425" s="92">
        <f t="shared" si="38"/>
        <v>816.06213500000001</v>
      </c>
      <c r="E425" s="92">
        <f t="shared" si="38"/>
        <v>10684.782932800001</v>
      </c>
      <c r="F425" s="92">
        <f t="shared" si="38"/>
        <v>33612.561747400003</v>
      </c>
      <c r="G425" s="92">
        <f t="shared" si="38"/>
        <v>250</v>
      </c>
      <c r="H425" s="48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4"/>
      <c r="T425" s="44"/>
    </row>
    <row r="426" spans="1:27" s="93" customFormat="1">
      <c r="A426" s="143"/>
      <c r="B426" s="91" t="s">
        <v>33</v>
      </c>
      <c r="C426" s="92">
        <f t="shared" si="38"/>
        <v>149947.49374322081</v>
      </c>
      <c r="D426" s="92">
        <f t="shared" si="38"/>
        <v>860.12949029000004</v>
      </c>
      <c r="E426" s="92">
        <f t="shared" si="38"/>
        <v>112313.7172111712</v>
      </c>
      <c r="F426" s="92">
        <f t="shared" si="38"/>
        <v>36523.647041759599</v>
      </c>
      <c r="G426" s="92">
        <f t="shared" si="38"/>
        <v>250</v>
      </c>
      <c r="H426" s="48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4"/>
      <c r="T426" s="44"/>
      <c r="U426" s="94"/>
      <c r="V426" s="94"/>
      <c r="W426" s="94"/>
      <c r="X426" s="94"/>
      <c r="Y426" s="94"/>
      <c r="Z426" s="94"/>
      <c r="AA426" s="94"/>
    </row>
    <row r="427" spans="1:27" s="93" customFormat="1">
      <c r="A427" s="144"/>
      <c r="B427" s="91" t="s">
        <v>34</v>
      </c>
      <c r="C427" s="92">
        <f t="shared" si="38"/>
        <v>149232.69248535472</v>
      </c>
      <c r="D427" s="92">
        <f t="shared" si="38"/>
        <v>906.5764827656601</v>
      </c>
      <c r="E427" s="92">
        <f t="shared" si="38"/>
        <v>112392.19202057444</v>
      </c>
      <c r="F427" s="92">
        <f t="shared" si="38"/>
        <v>35683.923982014618</v>
      </c>
      <c r="G427" s="92">
        <f t="shared" si="38"/>
        <v>250</v>
      </c>
      <c r="H427" s="48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4"/>
      <c r="T427" s="44"/>
      <c r="U427" s="68"/>
      <c r="V427" s="68"/>
      <c r="W427" s="68"/>
      <c r="X427" s="68"/>
      <c r="Y427" s="68"/>
      <c r="Z427" s="68"/>
      <c r="AA427" s="68"/>
    </row>
    <row r="428" spans="1:27" s="3" customFormat="1" ht="20.25" customHeight="1">
      <c r="A428" s="127" t="s">
        <v>18</v>
      </c>
      <c r="B428" s="128"/>
      <c r="C428" s="128"/>
      <c r="D428" s="128"/>
      <c r="E428" s="128"/>
      <c r="F428" s="128"/>
      <c r="G428" s="129"/>
      <c r="H428" s="34"/>
      <c r="S428" s="8"/>
      <c r="T428" s="8"/>
    </row>
    <row r="429" spans="1:27" s="67" customFormat="1" ht="81.75" customHeight="1">
      <c r="A429" s="123" t="s">
        <v>151</v>
      </c>
      <c r="B429" s="20" t="s">
        <v>238</v>
      </c>
      <c r="C429" s="12">
        <f>D429+E429+F429+G429</f>
        <v>191183.62259000001</v>
      </c>
      <c r="D429" s="12">
        <f>SUM(D430:D436)</f>
        <v>0</v>
      </c>
      <c r="E429" s="12">
        <f t="shared" ref="E429:F429" si="39">SUM(E430:E436)</f>
        <v>20622.627519999998</v>
      </c>
      <c r="F429" s="12">
        <f t="shared" si="39"/>
        <v>170560.99507</v>
      </c>
      <c r="G429" s="12">
        <f>SUM(G430:G436)</f>
        <v>0</v>
      </c>
      <c r="H429" s="34"/>
      <c r="I429" s="8"/>
      <c r="J429" s="40"/>
      <c r="K429" s="40"/>
      <c r="L429" s="40"/>
      <c r="M429" s="40"/>
      <c r="N429" s="40"/>
      <c r="O429" s="40"/>
      <c r="P429" s="40"/>
      <c r="Q429" s="40"/>
      <c r="R429" s="40"/>
      <c r="S429" s="8"/>
      <c r="T429" s="8"/>
      <c r="U429" s="3"/>
      <c r="V429" s="3"/>
      <c r="W429" s="3"/>
      <c r="X429" s="3"/>
      <c r="Y429" s="3"/>
      <c r="Z429" s="3"/>
      <c r="AA429" s="3"/>
    </row>
    <row r="430" spans="1:27" s="3" customFormat="1">
      <c r="A430" s="124"/>
      <c r="B430" s="58" t="s">
        <v>20</v>
      </c>
      <c r="C430" s="12">
        <f t="shared" ref="C430:C448" si="40">D430+E430+F430+G430</f>
        <v>43645.792000000001</v>
      </c>
      <c r="D430" s="12">
        <v>0</v>
      </c>
      <c r="E430" s="12">
        <v>6182.1319999999996</v>
      </c>
      <c r="F430" s="12">
        <v>37463.660000000003</v>
      </c>
      <c r="G430" s="12">
        <v>0</v>
      </c>
      <c r="H430" s="34"/>
      <c r="I430" s="8"/>
      <c r="J430" s="40"/>
      <c r="K430" s="40"/>
      <c r="L430" s="40"/>
      <c r="M430" s="40"/>
      <c r="N430" s="40"/>
      <c r="O430" s="40"/>
      <c r="P430" s="40"/>
      <c r="Q430" s="40"/>
      <c r="R430" s="40"/>
      <c r="S430" s="8"/>
      <c r="T430" s="8"/>
    </row>
    <row r="431" spans="1:27" s="3" customFormat="1">
      <c r="A431" s="124"/>
      <c r="B431" s="58" t="s">
        <v>10</v>
      </c>
      <c r="C431" s="12">
        <f t="shared" si="40"/>
        <v>17349.523999999998</v>
      </c>
      <c r="D431" s="12">
        <v>0</v>
      </c>
      <c r="E431" s="12">
        <v>4688.8999999999996</v>
      </c>
      <c r="F431" s="12">
        <v>12660.624</v>
      </c>
      <c r="G431" s="12">
        <v>0</v>
      </c>
      <c r="H431" s="34"/>
      <c r="I431" s="8"/>
      <c r="J431" s="5"/>
      <c r="K431" s="5"/>
      <c r="L431" s="5"/>
      <c r="M431" s="5"/>
      <c r="N431" s="5"/>
      <c r="O431" s="5"/>
      <c r="P431" s="5"/>
      <c r="Q431" s="5"/>
      <c r="R431" s="5"/>
      <c r="S431" s="8"/>
      <c r="T431" s="8"/>
      <c r="U431" s="67"/>
    </row>
    <row r="432" spans="1:27" s="3" customFormat="1">
      <c r="A432" s="124"/>
      <c r="B432" s="58" t="s">
        <v>32</v>
      </c>
      <c r="C432" s="12">
        <f t="shared" si="40"/>
        <v>38211.371700000003</v>
      </c>
      <c r="D432" s="12">
        <v>0</v>
      </c>
      <c r="E432" s="12">
        <v>8626.9955200000004</v>
      </c>
      <c r="F432" s="12">
        <v>29584.376179999999</v>
      </c>
      <c r="G432" s="12">
        <v>0</v>
      </c>
      <c r="H432" s="34"/>
      <c r="I432" s="8"/>
      <c r="J432" s="5"/>
      <c r="K432" s="5"/>
      <c r="L432" s="5"/>
      <c r="M432" s="5"/>
      <c r="N432" s="5"/>
      <c r="O432" s="5"/>
      <c r="P432" s="5"/>
      <c r="Q432" s="5"/>
      <c r="R432" s="5"/>
      <c r="S432" s="8"/>
      <c r="T432" s="8"/>
      <c r="U432" s="67"/>
    </row>
    <row r="433" spans="1:27" s="3" customFormat="1">
      <c r="A433" s="124"/>
      <c r="B433" s="58" t="s">
        <v>33</v>
      </c>
      <c r="C433" s="12">
        <f t="shared" si="40"/>
        <v>19410.868999999999</v>
      </c>
      <c r="D433" s="12">
        <v>0</v>
      </c>
      <c r="E433" s="12">
        <v>562.30000000000007</v>
      </c>
      <c r="F433" s="12">
        <v>18848.569</v>
      </c>
      <c r="G433" s="12">
        <v>0</v>
      </c>
      <c r="H433" s="34"/>
      <c r="I433" s="8"/>
      <c r="J433" s="5"/>
      <c r="K433" s="5"/>
      <c r="L433" s="5"/>
      <c r="M433" s="5"/>
      <c r="N433" s="5"/>
      <c r="O433" s="5"/>
      <c r="P433" s="5"/>
      <c r="Q433" s="5"/>
      <c r="R433" s="5"/>
      <c r="S433" s="8"/>
      <c r="T433" s="8"/>
      <c r="U433" s="67"/>
      <c r="V433" s="67"/>
      <c r="W433" s="67"/>
      <c r="X433" s="67"/>
      <c r="Y433" s="67"/>
      <c r="Z433" s="67"/>
      <c r="AA433" s="67"/>
    </row>
    <row r="434" spans="1:27" s="3" customFormat="1">
      <c r="A434" s="124"/>
      <c r="B434" s="58" t="s">
        <v>34</v>
      </c>
      <c r="C434" s="12">
        <f>D434+E434+F434+G434</f>
        <v>54771.569000000003</v>
      </c>
      <c r="D434" s="12">
        <v>0</v>
      </c>
      <c r="E434" s="12">
        <v>562.30000000000007</v>
      </c>
      <c r="F434" s="12">
        <v>54209.269</v>
      </c>
      <c r="G434" s="12">
        <v>0</v>
      </c>
      <c r="H434" s="34"/>
      <c r="I434" s="8"/>
      <c r="J434" s="5"/>
      <c r="K434" s="5"/>
      <c r="L434" s="5"/>
      <c r="M434" s="5"/>
      <c r="N434" s="5"/>
      <c r="O434" s="5"/>
      <c r="P434" s="5"/>
      <c r="Q434" s="5"/>
      <c r="R434" s="5"/>
      <c r="S434" s="8"/>
      <c r="T434" s="8"/>
      <c r="U434" s="67"/>
    </row>
    <row r="435" spans="1:27" s="3" customFormat="1">
      <c r="A435" s="124"/>
      <c r="B435" s="58" t="s">
        <v>241</v>
      </c>
      <c r="C435" s="12">
        <f t="shared" ref="C435" si="41">D435+E435+F435+G435</f>
        <v>7071.7229200000002</v>
      </c>
      <c r="D435" s="12">
        <v>0</v>
      </c>
      <c r="E435" s="12">
        <v>0</v>
      </c>
      <c r="F435" s="12">
        <v>7071.7229200000002</v>
      </c>
      <c r="G435" s="12">
        <v>0</v>
      </c>
      <c r="H435" s="34"/>
      <c r="I435" s="8"/>
      <c r="J435" s="5"/>
      <c r="K435" s="5"/>
      <c r="L435" s="5"/>
      <c r="M435" s="5"/>
      <c r="N435" s="5"/>
      <c r="O435" s="5"/>
      <c r="P435" s="5"/>
      <c r="Q435" s="5"/>
      <c r="R435" s="5"/>
      <c r="S435" s="8"/>
      <c r="T435" s="8"/>
      <c r="U435" s="67"/>
    </row>
    <row r="436" spans="1:27" s="3" customFormat="1">
      <c r="A436" s="125"/>
      <c r="B436" s="58" t="s">
        <v>242</v>
      </c>
      <c r="C436" s="12">
        <f>D436+E436+F436+G436</f>
        <v>10722.77397</v>
      </c>
      <c r="D436" s="12">
        <v>0</v>
      </c>
      <c r="E436" s="12">
        <v>0</v>
      </c>
      <c r="F436" s="12">
        <v>10722.77397</v>
      </c>
      <c r="G436" s="12">
        <v>0</v>
      </c>
      <c r="H436" s="34"/>
      <c r="I436" s="8"/>
      <c r="J436" s="5"/>
      <c r="K436" s="5"/>
      <c r="L436" s="5"/>
      <c r="M436" s="5"/>
      <c r="N436" s="5"/>
      <c r="O436" s="5"/>
      <c r="P436" s="5"/>
      <c r="Q436" s="5"/>
      <c r="R436" s="5"/>
      <c r="S436" s="8"/>
      <c r="T436" s="8"/>
      <c r="U436" s="67"/>
    </row>
    <row r="437" spans="1:27" s="87" customFormat="1" ht="15.75" customHeight="1">
      <c r="A437" s="123" t="s">
        <v>152</v>
      </c>
      <c r="B437" s="58" t="s">
        <v>222</v>
      </c>
      <c r="C437" s="19">
        <f>D437+E437+F437+G437</f>
        <v>1996.7000000000003</v>
      </c>
      <c r="D437" s="12">
        <f>D438+D439+D440+D441+D442</f>
        <v>0</v>
      </c>
      <c r="E437" s="12">
        <f>E438+E439+E440+E441+E442</f>
        <v>0</v>
      </c>
      <c r="F437" s="12">
        <f>F438+F439+F440+F441+F442</f>
        <v>1996.7000000000003</v>
      </c>
      <c r="G437" s="12">
        <f>G438+G439+G440+G441+G442</f>
        <v>0</v>
      </c>
      <c r="H437" s="86"/>
    </row>
    <row r="438" spans="1:27" s="87" customFormat="1">
      <c r="A438" s="124"/>
      <c r="B438" s="58" t="s">
        <v>20</v>
      </c>
      <c r="C438" s="19">
        <f t="shared" si="40"/>
        <v>493.34</v>
      </c>
      <c r="D438" s="19">
        <v>0</v>
      </c>
      <c r="E438" s="19">
        <v>0</v>
      </c>
      <c r="F438" s="19">
        <v>493.34</v>
      </c>
      <c r="G438" s="19">
        <v>0</v>
      </c>
      <c r="H438" s="86"/>
    </row>
    <row r="439" spans="1:27" s="87" customFormat="1">
      <c r="A439" s="124"/>
      <c r="B439" s="58" t="s">
        <v>10</v>
      </c>
      <c r="C439" s="19">
        <f t="shared" si="40"/>
        <v>593.34</v>
      </c>
      <c r="D439" s="19">
        <v>0</v>
      </c>
      <c r="E439" s="19">
        <v>0</v>
      </c>
      <c r="F439" s="19">
        <v>593.34</v>
      </c>
      <c r="G439" s="19">
        <v>0</v>
      </c>
      <c r="H439" s="86"/>
    </row>
    <row r="440" spans="1:27" s="87" customFormat="1">
      <c r="A440" s="124"/>
      <c r="B440" s="58" t="s">
        <v>32</v>
      </c>
      <c r="C440" s="19">
        <f t="shared" si="40"/>
        <v>303.34000000000003</v>
      </c>
      <c r="D440" s="19">
        <v>0</v>
      </c>
      <c r="E440" s="19">
        <v>0</v>
      </c>
      <c r="F440" s="19">
        <v>303.34000000000003</v>
      </c>
      <c r="G440" s="19">
        <v>0</v>
      </c>
      <c r="H440" s="86"/>
    </row>
    <row r="441" spans="1:27" s="87" customFormat="1">
      <c r="A441" s="124"/>
      <c r="B441" s="58" t="s">
        <v>33</v>
      </c>
      <c r="C441" s="19">
        <f t="shared" si="40"/>
        <v>303.34000000000003</v>
      </c>
      <c r="D441" s="19">
        <v>0</v>
      </c>
      <c r="E441" s="19">
        <v>0</v>
      </c>
      <c r="F441" s="19">
        <v>303.34000000000003</v>
      </c>
      <c r="G441" s="19">
        <v>0</v>
      </c>
      <c r="H441" s="86"/>
    </row>
    <row r="442" spans="1:27" s="87" customFormat="1">
      <c r="A442" s="125"/>
      <c r="B442" s="58" t="s">
        <v>34</v>
      </c>
      <c r="C442" s="19">
        <f>D442+E442+F442+G442</f>
        <v>303.34000000000003</v>
      </c>
      <c r="D442" s="19">
        <v>0</v>
      </c>
      <c r="E442" s="19">
        <v>0</v>
      </c>
      <c r="F442" s="19">
        <v>303.34000000000003</v>
      </c>
      <c r="G442" s="19">
        <v>0</v>
      </c>
      <c r="H442" s="86"/>
    </row>
    <row r="443" spans="1:27" s="87" customFormat="1" ht="57" customHeight="1">
      <c r="A443" s="123" t="s">
        <v>153</v>
      </c>
      <c r="B443" s="58" t="s">
        <v>214</v>
      </c>
      <c r="C443" s="19">
        <f>D443+E443+F443+G443</f>
        <v>183.47</v>
      </c>
      <c r="D443" s="13">
        <f>D444+D445+D446+D447+D448</f>
        <v>0</v>
      </c>
      <c r="E443" s="13">
        <f>E444+E445+E446+E447+E448</f>
        <v>0</v>
      </c>
      <c r="F443" s="13">
        <f>F444+F445+F446+F447+F448</f>
        <v>183.47</v>
      </c>
      <c r="G443" s="12">
        <f>G444+G445+G446+G447+G448</f>
        <v>0</v>
      </c>
      <c r="H443" s="86"/>
    </row>
    <row r="444" spans="1:27" s="87" customFormat="1">
      <c r="A444" s="124"/>
      <c r="B444" s="58" t="s">
        <v>20</v>
      </c>
      <c r="C444" s="19">
        <f t="shared" si="40"/>
        <v>183.47</v>
      </c>
      <c r="D444" s="19">
        <v>0</v>
      </c>
      <c r="E444" s="19">
        <v>0</v>
      </c>
      <c r="F444" s="19">
        <v>183.47</v>
      </c>
      <c r="G444" s="19">
        <v>0</v>
      </c>
      <c r="H444" s="86"/>
    </row>
    <row r="445" spans="1:27" s="87" customFormat="1">
      <c r="A445" s="124"/>
      <c r="B445" s="58" t="s">
        <v>10</v>
      </c>
      <c r="C445" s="19">
        <f t="shared" si="40"/>
        <v>0</v>
      </c>
      <c r="D445" s="19">
        <v>0</v>
      </c>
      <c r="E445" s="19">
        <v>0</v>
      </c>
      <c r="F445" s="19">
        <v>0</v>
      </c>
      <c r="G445" s="19">
        <v>0</v>
      </c>
      <c r="H445" s="86"/>
    </row>
    <row r="446" spans="1:27" s="87" customFormat="1">
      <c r="A446" s="124"/>
      <c r="B446" s="58" t="s">
        <v>32</v>
      </c>
      <c r="C446" s="19">
        <f t="shared" si="40"/>
        <v>0</v>
      </c>
      <c r="D446" s="19">
        <v>0</v>
      </c>
      <c r="E446" s="19">
        <v>0</v>
      </c>
      <c r="F446" s="19">
        <v>0</v>
      </c>
      <c r="G446" s="19">
        <v>0</v>
      </c>
      <c r="H446" s="86"/>
    </row>
    <row r="447" spans="1:27" s="87" customFormat="1">
      <c r="A447" s="124"/>
      <c r="B447" s="58" t="s">
        <v>33</v>
      </c>
      <c r="C447" s="19">
        <f t="shared" si="40"/>
        <v>0</v>
      </c>
      <c r="D447" s="19">
        <v>0</v>
      </c>
      <c r="E447" s="19">
        <v>0</v>
      </c>
      <c r="F447" s="19">
        <v>0</v>
      </c>
      <c r="G447" s="19">
        <v>0</v>
      </c>
      <c r="H447" s="86"/>
    </row>
    <row r="448" spans="1:27" s="87" customFormat="1">
      <c r="A448" s="125"/>
      <c r="B448" s="58" t="s">
        <v>34</v>
      </c>
      <c r="C448" s="19">
        <f t="shared" si="40"/>
        <v>0</v>
      </c>
      <c r="D448" s="19">
        <v>0</v>
      </c>
      <c r="E448" s="19">
        <v>0</v>
      </c>
      <c r="F448" s="19">
        <v>0</v>
      </c>
      <c r="G448" s="19">
        <v>0</v>
      </c>
      <c r="H448" s="86"/>
    </row>
    <row r="449" spans="1:27" s="68" customFormat="1">
      <c r="A449" s="130"/>
      <c r="B449" s="84" t="s">
        <v>1</v>
      </c>
      <c r="C449" s="15">
        <f t="shared" ref="C449:G454" si="42">C429+C437+C443</f>
        <v>193363.79259000003</v>
      </c>
      <c r="D449" s="15">
        <f t="shared" si="42"/>
        <v>0</v>
      </c>
      <c r="E449" s="15">
        <f t="shared" si="42"/>
        <v>20622.627519999998</v>
      </c>
      <c r="F449" s="15">
        <f t="shared" si="42"/>
        <v>172741.16507000002</v>
      </c>
      <c r="G449" s="15">
        <f t="shared" si="42"/>
        <v>0</v>
      </c>
      <c r="H449" s="48"/>
      <c r="I449" s="16"/>
      <c r="J449" s="16"/>
      <c r="K449" s="16"/>
      <c r="L449" s="16"/>
      <c r="M449" s="46"/>
      <c r="N449" s="46"/>
      <c r="O449" s="46"/>
      <c r="P449" s="46"/>
      <c r="Q449" s="46"/>
      <c r="R449" s="46"/>
      <c r="S449" s="44"/>
      <c r="T449" s="44"/>
      <c r="U449" s="46"/>
    </row>
    <row r="450" spans="1:27" s="68" customFormat="1">
      <c r="A450" s="131"/>
      <c r="B450" s="84" t="s">
        <v>20</v>
      </c>
      <c r="C450" s="15">
        <f t="shared" si="42"/>
        <v>44322.601999999999</v>
      </c>
      <c r="D450" s="15">
        <f t="shared" si="42"/>
        <v>0</v>
      </c>
      <c r="E450" s="15">
        <f t="shared" si="42"/>
        <v>6182.1319999999996</v>
      </c>
      <c r="F450" s="15">
        <f t="shared" si="42"/>
        <v>38140.47</v>
      </c>
      <c r="G450" s="15">
        <f t="shared" si="42"/>
        <v>0</v>
      </c>
      <c r="H450" s="48"/>
      <c r="I450" s="16"/>
      <c r="J450" s="18"/>
      <c r="K450" s="18"/>
      <c r="L450" s="18"/>
      <c r="M450" s="18"/>
      <c r="N450" s="47"/>
      <c r="O450" s="47"/>
      <c r="P450" s="47"/>
      <c r="Q450" s="47"/>
      <c r="R450" s="47"/>
      <c r="S450" s="44"/>
      <c r="T450" s="44"/>
      <c r="U450" s="46"/>
    </row>
    <row r="451" spans="1:27" s="68" customFormat="1">
      <c r="A451" s="131"/>
      <c r="B451" s="84" t="s">
        <v>10</v>
      </c>
      <c r="C451" s="15">
        <f t="shared" si="42"/>
        <v>17942.863999999998</v>
      </c>
      <c r="D451" s="15">
        <f t="shared" si="42"/>
        <v>0</v>
      </c>
      <c r="E451" s="15">
        <f t="shared" si="42"/>
        <v>4688.8999999999996</v>
      </c>
      <c r="F451" s="15">
        <f t="shared" si="42"/>
        <v>13253.964</v>
      </c>
      <c r="G451" s="15">
        <f t="shared" si="42"/>
        <v>0</v>
      </c>
      <c r="H451" s="48"/>
      <c r="I451" s="16"/>
      <c r="J451" s="46"/>
      <c r="K451" s="46"/>
      <c r="L451" s="46"/>
      <c r="M451" s="46"/>
      <c r="N451" s="46"/>
      <c r="O451" s="46"/>
      <c r="P451" s="46"/>
      <c r="Q451" s="46"/>
      <c r="R451" s="46"/>
      <c r="S451" s="44"/>
      <c r="T451" s="44"/>
      <c r="U451" s="46"/>
    </row>
    <row r="452" spans="1:27" s="68" customFormat="1">
      <c r="A452" s="131"/>
      <c r="B452" s="84" t="s">
        <v>32</v>
      </c>
      <c r="C452" s="15">
        <f t="shared" si="42"/>
        <v>38514.7117</v>
      </c>
      <c r="D452" s="15">
        <f t="shared" si="42"/>
        <v>0</v>
      </c>
      <c r="E452" s="15">
        <f t="shared" si="42"/>
        <v>8626.9955200000004</v>
      </c>
      <c r="F452" s="15">
        <f t="shared" si="42"/>
        <v>29887.716179999999</v>
      </c>
      <c r="G452" s="15">
        <f t="shared" si="42"/>
        <v>0</v>
      </c>
      <c r="H452" s="48"/>
      <c r="I452" s="16"/>
      <c r="J452" s="46"/>
      <c r="K452" s="46"/>
      <c r="L452" s="46"/>
      <c r="M452" s="46"/>
      <c r="N452" s="46"/>
      <c r="O452" s="46"/>
      <c r="P452" s="46"/>
      <c r="Q452" s="46"/>
      <c r="R452" s="46"/>
      <c r="S452" s="44"/>
      <c r="T452" s="44"/>
      <c r="U452" s="46"/>
    </row>
    <row r="453" spans="1:27" s="68" customFormat="1">
      <c r="A453" s="131"/>
      <c r="B453" s="84" t="s">
        <v>33</v>
      </c>
      <c r="C453" s="15">
        <f t="shared" si="42"/>
        <v>19714.208999999999</v>
      </c>
      <c r="D453" s="15">
        <f t="shared" si="42"/>
        <v>0</v>
      </c>
      <c r="E453" s="15">
        <f t="shared" si="42"/>
        <v>562.30000000000007</v>
      </c>
      <c r="F453" s="15">
        <f t="shared" si="42"/>
        <v>19151.909</v>
      </c>
      <c r="G453" s="15">
        <f t="shared" si="42"/>
        <v>0</v>
      </c>
      <c r="H453" s="48"/>
      <c r="I453" s="16"/>
      <c r="J453" s="46"/>
      <c r="K453" s="46"/>
      <c r="L453" s="46"/>
      <c r="M453" s="46"/>
      <c r="N453" s="46"/>
      <c r="O453" s="46"/>
      <c r="P453" s="46"/>
      <c r="Q453" s="46"/>
      <c r="R453" s="46"/>
      <c r="S453" s="44"/>
      <c r="T453" s="44"/>
      <c r="U453" s="47"/>
      <c r="V453" s="47"/>
      <c r="W453" s="47"/>
      <c r="X453" s="47"/>
      <c r="Y453" s="47"/>
      <c r="Z453" s="47"/>
      <c r="AA453" s="47"/>
    </row>
    <row r="454" spans="1:27" s="68" customFormat="1">
      <c r="A454" s="131"/>
      <c r="B454" s="101" t="s">
        <v>34</v>
      </c>
      <c r="C454" s="15">
        <f t="shared" si="42"/>
        <v>55074.909</v>
      </c>
      <c r="D454" s="15">
        <f t="shared" si="42"/>
        <v>0</v>
      </c>
      <c r="E454" s="15">
        <f t="shared" si="42"/>
        <v>562.30000000000007</v>
      </c>
      <c r="F454" s="15">
        <f t="shared" si="42"/>
        <v>54512.608999999997</v>
      </c>
      <c r="G454" s="15">
        <f t="shared" si="42"/>
        <v>0</v>
      </c>
      <c r="H454" s="48"/>
      <c r="I454" s="16"/>
      <c r="J454" s="46"/>
      <c r="K454" s="46"/>
      <c r="L454" s="46"/>
      <c r="M454" s="46"/>
      <c r="N454" s="46"/>
      <c r="O454" s="46"/>
      <c r="P454" s="46"/>
      <c r="Q454" s="46"/>
      <c r="R454" s="46"/>
      <c r="S454" s="44"/>
      <c r="T454" s="44"/>
      <c r="U454" s="46"/>
      <c r="V454" s="46"/>
      <c r="W454" s="46"/>
      <c r="X454" s="46"/>
      <c r="Y454" s="46"/>
      <c r="Z454" s="46"/>
      <c r="AA454" s="46"/>
    </row>
    <row r="455" spans="1:27" s="68" customFormat="1">
      <c r="A455" s="131"/>
      <c r="B455" s="107" t="s">
        <v>241</v>
      </c>
      <c r="C455" s="15">
        <f>C435</f>
        <v>7071.7229200000002</v>
      </c>
      <c r="D455" s="15">
        <f t="shared" ref="D455:G455" si="43">D435</f>
        <v>0</v>
      </c>
      <c r="E455" s="15">
        <f t="shared" si="43"/>
        <v>0</v>
      </c>
      <c r="F455" s="15">
        <f t="shared" si="43"/>
        <v>7071.7229200000002</v>
      </c>
      <c r="G455" s="15">
        <f t="shared" si="43"/>
        <v>0</v>
      </c>
      <c r="H455" s="48"/>
      <c r="I455" s="16"/>
      <c r="J455" s="46"/>
      <c r="K455" s="46"/>
      <c r="L455" s="46"/>
      <c r="M455" s="46"/>
      <c r="N455" s="46"/>
      <c r="O455" s="46"/>
      <c r="P455" s="46"/>
      <c r="Q455" s="46"/>
      <c r="R455" s="46"/>
      <c r="S455" s="44"/>
      <c r="T455" s="44"/>
      <c r="U455" s="46"/>
      <c r="V455" s="46"/>
      <c r="W455" s="46"/>
      <c r="X455" s="46"/>
      <c r="Y455" s="46"/>
      <c r="Z455" s="46"/>
      <c r="AA455" s="46"/>
    </row>
    <row r="456" spans="1:27" s="68" customFormat="1">
      <c r="A456" s="132"/>
      <c r="B456" s="107" t="s">
        <v>242</v>
      </c>
      <c r="C456" s="15">
        <f>C436</f>
        <v>10722.77397</v>
      </c>
      <c r="D456" s="15">
        <f t="shared" ref="D456:G456" si="44">D436</f>
        <v>0</v>
      </c>
      <c r="E456" s="15">
        <f t="shared" si="44"/>
        <v>0</v>
      </c>
      <c r="F456" s="15">
        <f t="shared" si="44"/>
        <v>10722.77397</v>
      </c>
      <c r="G456" s="15">
        <f t="shared" si="44"/>
        <v>0</v>
      </c>
      <c r="H456" s="48"/>
      <c r="I456" s="16"/>
      <c r="J456" s="46"/>
      <c r="K456" s="46"/>
      <c r="L456" s="46"/>
      <c r="M456" s="46"/>
      <c r="N456" s="46"/>
      <c r="O456" s="46"/>
      <c r="P456" s="46"/>
      <c r="Q456" s="46"/>
      <c r="R456" s="46"/>
      <c r="S456" s="44"/>
      <c r="T456" s="44"/>
      <c r="U456" s="46"/>
      <c r="V456" s="46"/>
      <c r="W456" s="46"/>
      <c r="X456" s="46"/>
      <c r="Y456" s="46"/>
      <c r="Z456" s="46"/>
      <c r="AA456" s="46"/>
    </row>
    <row r="457" spans="1:27" s="3" customFormat="1" ht="18.75" customHeight="1">
      <c r="A457" s="127" t="s">
        <v>154</v>
      </c>
      <c r="B457" s="128"/>
      <c r="C457" s="128"/>
      <c r="D457" s="128"/>
      <c r="E457" s="128"/>
      <c r="F457" s="128"/>
      <c r="G457" s="129"/>
      <c r="H457" s="34"/>
      <c r="S457" s="8"/>
      <c r="T457" s="8"/>
    </row>
    <row r="458" spans="1:27" s="67" customFormat="1" ht="76.5">
      <c r="A458" s="123" t="s">
        <v>155</v>
      </c>
      <c r="B458" s="20" t="s">
        <v>245</v>
      </c>
      <c r="C458" s="12">
        <f>D458+E458+F458+G458</f>
        <v>572805.63256223558</v>
      </c>
      <c r="D458" s="12">
        <f>SUM(D459:D465)</f>
        <v>30448</v>
      </c>
      <c r="E458" s="12">
        <f t="shared" ref="E458:F458" si="45">SUM(E459:E465)</f>
        <v>4572.5</v>
      </c>
      <c r="F458" s="12">
        <f t="shared" si="45"/>
        <v>537785.13256223558</v>
      </c>
      <c r="G458" s="12">
        <f>SUM(G459:G465)</f>
        <v>0</v>
      </c>
      <c r="H458" s="34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8"/>
      <c r="T458" s="8"/>
      <c r="U458" s="3"/>
      <c r="V458" s="3"/>
      <c r="W458" s="3"/>
      <c r="X458" s="3"/>
      <c r="Y458" s="3"/>
      <c r="Z458" s="3"/>
      <c r="AA458" s="3"/>
    </row>
    <row r="459" spans="1:27" s="3" customFormat="1">
      <c r="A459" s="124"/>
      <c r="B459" s="58" t="s">
        <v>20</v>
      </c>
      <c r="C459" s="12">
        <f>D459+E459+F459+G459</f>
        <v>78423.485350000003</v>
      </c>
      <c r="D459" s="12">
        <v>0</v>
      </c>
      <c r="E459" s="12">
        <v>4572.5</v>
      </c>
      <c r="F459" s="12">
        <v>73850.985350000003</v>
      </c>
      <c r="G459" s="12">
        <v>0</v>
      </c>
      <c r="H459" s="34"/>
      <c r="J459" s="67"/>
      <c r="K459" s="67"/>
      <c r="L459" s="67"/>
      <c r="M459" s="67"/>
      <c r="N459" s="67"/>
      <c r="O459" s="67"/>
      <c r="P459" s="67"/>
      <c r="Q459" s="67"/>
      <c r="R459" s="67"/>
      <c r="S459" s="8"/>
      <c r="T459" s="8"/>
    </row>
    <row r="460" spans="1:27" s="3" customFormat="1">
      <c r="A460" s="124"/>
      <c r="B460" s="58" t="s">
        <v>10</v>
      </c>
      <c r="C460" s="12">
        <f t="shared" ref="C460:C476" si="46">D460+E460+F460+G460</f>
        <v>31192.05831</v>
      </c>
      <c r="D460" s="12">
        <v>0</v>
      </c>
      <c r="E460" s="12">
        <v>0</v>
      </c>
      <c r="F460" s="12">
        <v>31192.05831</v>
      </c>
      <c r="G460" s="12">
        <v>0</v>
      </c>
      <c r="H460" s="34"/>
      <c r="S460" s="8"/>
      <c r="T460" s="8"/>
    </row>
    <row r="461" spans="1:27" s="3" customFormat="1">
      <c r="A461" s="124"/>
      <c r="B461" s="58" t="s">
        <v>32</v>
      </c>
      <c r="C461" s="12">
        <f t="shared" si="46"/>
        <v>100481.82531032922</v>
      </c>
      <c r="D461" s="12">
        <v>0</v>
      </c>
      <c r="E461" s="12">
        <v>0</v>
      </c>
      <c r="F461" s="12">
        <v>100481.82531032922</v>
      </c>
      <c r="G461" s="12">
        <v>0</v>
      </c>
      <c r="H461" s="34"/>
      <c r="S461" s="8"/>
      <c r="T461" s="8"/>
    </row>
    <row r="462" spans="1:27" s="3" customFormat="1">
      <c r="A462" s="124"/>
      <c r="B462" s="58" t="s">
        <v>33</v>
      </c>
      <c r="C462" s="12">
        <f t="shared" si="46"/>
        <v>114731.47213126537</v>
      </c>
      <c r="D462" s="12">
        <v>0</v>
      </c>
      <c r="E462" s="12">
        <v>0</v>
      </c>
      <c r="F462" s="12">
        <v>114731.47213126537</v>
      </c>
      <c r="G462" s="12">
        <v>0</v>
      </c>
      <c r="H462" s="34"/>
      <c r="S462" s="8"/>
      <c r="T462" s="8"/>
      <c r="U462" s="67"/>
      <c r="V462" s="67"/>
      <c r="W462" s="67"/>
      <c r="X462" s="67"/>
      <c r="Y462" s="67"/>
      <c r="Z462" s="67"/>
      <c r="AA462" s="67"/>
    </row>
    <row r="463" spans="1:27" s="3" customFormat="1">
      <c r="A463" s="124"/>
      <c r="B463" s="58" t="s">
        <v>34</v>
      </c>
      <c r="C463" s="12">
        <f t="shared" si="46"/>
        <v>145196.73524064093</v>
      </c>
      <c r="D463" s="12">
        <v>30448</v>
      </c>
      <c r="E463" s="12">
        <v>0</v>
      </c>
      <c r="F463" s="12">
        <v>114748.73524064092</v>
      </c>
      <c r="G463" s="12">
        <v>0</v>
      </c>
      <c r="H463" s="34"/>
      <c r="S463" s="8"/>
      <c r="T463" s="8"/>
    </row>
    <row r="464" spans="1:27" s="3" customFormat="1">
      <c r="A464" s="124"/>
      <c r="B464" s="58" t="s">
        <v>241</v>
      </c>
      <c r="C464" s="12">
        <f t="shared" si="46"/>
        <v>65550.056219999999</v>
      </c>
      <c r="D464" s="12">
        <v>0</v>
      </c>
      <c r="E464" s="12">
        <v>0</v>
      </c>
      <c r="F464" s="12">
        <v>65550.056219999999</v>
      </c>
      <c r="G464" s="12">
        <v>0</v>
      </c>
      <c r="H464" s="34"/>
      <c r="S464" s="8"/>
      <c r="T464" s="8"/>
    </row>
    <row r="465" spans="1:27" s="3" customFormat="1">
      <c r="A465" s="125"/>
      <c r="B465" s="58" t="s">
        <v>242</v>
      </c>
      <c r="C465" s="12">
        <f>D465+E465+F465+G465</f>
        <v>37230</v>
      </c>
      <c r="D465" s="12">
        <v>0</v>
      </c>
      <c r="E465" s="12">
        <v>0</v>
      </c>
      <c r="F465" s="12">
        <v>37230</v>
      </c>
      <c r="G465" s="12">
        <v>0</v>
      </c>
      <c r="H465" s="34"/>
      <c r="S465" s="8"/>
      <c r="T465" s="8"/>
    </row>
    <row r="466" spans="1:27" s="67" customFormat="1" ht="71.25" customHeight="1">
      <c r="A466" s="123" t="s">
        <v>156</v>
      </c>
      <c r="B466" s="20" t="s">
        <v>223</v>
      </c>
      <c r="C466" s="12">
        <f>D466+E466+F466+G466</f>
        <v>32796.993086000002</v>
      </c>
      <c r="D466" s="12">
        <f>D467+D468+D469+D470+D471</f>
        <v>0</v>
      </c>
      <c r="E466" s="12">
        <f>E467+E468+E469+E470+E471</f>
        <v>28789.79</v>
      </c>
      <c r="F466" s="12">
        <f>F467+F468+F469+F470+F471</f>
        <v>4007.2030860000004</v>
      </c>
      <c r="G466" s="12">
        <f>G467+G468+G469+G470+G471</f>
        <v>0</v>
      </c>
      <c r="H466" s="34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8"/>
      <c r="T466" s="8"/>
      <c r="U466" s="3"/>
      <c r="V466" s="3"/>
      <c r="W466" s="3"/>
      <c r="X466" s="3"/>
      <c r="Y466" s="3"/>
      <c r="Z466" s="3"/>
      <c r="AA466" s="3"/>
    </row>
    <row r="467" spans="1:27" s="3" customFormat="1">
      <c r="A467" s="124"/>
      <c r="B467" s="58" t="s">
        <v>20</v>
      </c>
      <c r="C467" s="12">
        <f t="shared" si="46"/>
        <v>16800.481</v>
      </c>
      <c r="D467" s="12">
        <v>0</v>
      </c>
      <c r="E467" s="12">
        <v>13594.19</v>
      </c>
      <c r="F467" s="12">
        <v>3206.2910000000002</v>
      </c>
      <c r="G467" s="12">
        <v>0</v>
      </c>
      <c r="H467" s="34"/>
      <c r="J467" s="67"/>
      <c r="K467" s="67"/>
      <c r="L467" s="67"/>
      <c r="M467" s="67"/>
      <c r="N467" s="67"/>
      <c r="O467" s="67"/>
      <c r="P467" s="67"/>
      <c r="Q467" s="67"/>
      <c r="R467" s="67"/>
      <c r="S467" s="8"/>
      <c r="T467" s="8"/>
    </row>
    <row r="468" spans="1:27" s="3" customFormat="1">
      <c r="A468" s="124"/>
      <c r="B468" s="58" t="s">
        <v>10</v>
      </c>
      <c r="C468" s="12">
        <f t="shared" si="46"/>
        <v>8205.77</v>
      </c>
      <c r="D468" s="12">
        <v>0</v>
      </c>
      <c r="E468" s="12">
        <v>7597.8</v>
      </c>
      <c r="F468" s="12">
        <v>607.97</v>
      </c>
      <c r="G468" s="12">
        <v>0</v>
      </c>
      <c r="H468" s="34"/>
      <c r="S468" s="8"/>
      <c r="T468" s="8"/>
    </row>
    <row r="469" spans="1:27" s="3" customFormat="1">
      <c r="A469" s="124"/>
      <c r="B469" s="58" t="s">
        <v>32</v>
      </c>
      <c r="C469" s="12">
        <f t="shared" si="46"/>
        <v>7659.42</v>
      </c>
      <c r="D469" s="12">
        <v>0</v>
      </c>
      <c r="E469" s="12">
        <v>7597.8</v>
      </c>
      <c r="F469" s="12">
        <v>61.62</v>
      </c>
      <c r="G469" s="12">
        <v>0</v>
      </c>
      <c r="H469" s="34"/>
      <c r="S469" s="8"/>
      <c r="T469" s="8"/>
    </row>
    <row r="470" spans="1:27" s="3" customFormat="1">
      <c r="A470" s="124"/>
      <c r="B470" s="58" t="s">
        <v>33</v>
      </c>
      <c r="C470" s="12">
        <f t="shared" si="46"/>
        <v>62.57</v>
      </c>
      <c r="D470" s="12">
        <v>0</v>
      </c>
      <c r="E470" s="12">
        <v>0</v>
      </c>
      <c r="F470" s="12">
        <v>62.57</v>
      </c>
      <c r="G470" s="12">
        <v>0</v>
      </c>
      <c r="H470" s="34"/>
      <c r="S470" s="8"/>
      <c r="T470" s="8"/>
      <c r="U470" s="67"/>
      <c r="V470" s="67"/>
      <c r="W470" s="67"/>
      <c r="X470" s="67"/>
      <c r="Y470" s="67"/>
      <c r="Z470" s="67"/>
      <c r="AA470" s="67"/>
    </row>
    <row r="471" spans="1:27" s="3" customFormat="1">
      <c r="A471" s="125"/>
      <c r="B471" s="58" t="s">
        <v>34</v>
      </c>
      <c r="C471" s="12">
        <f>D471+E471+F471+G471</f>
        <v>68.752086000000006</v>
      </c>
      <c r="D471" s="12">
        <v>0</v>
      </c>
      <c r="E471" s="12">
        <v>0</v>
      </c>
      <c r="F471" s="12">
        <v>68.752086000000006</v>
      </c>
      <c r="G471" s="12">
        <v>0</v>
      </c>
      <c r="H471" s="34"/>
      <c r="S471" s="8"/>
      <c r="T471" s="8"/>
    </row>
    <row r="472" spans="1:27" s="67" customFormat="1" ht="55.5" customHeight="1">
      <c r="A472" s="123" t="s">
        <v>157</v>
      </c>
      <c r="B472" s="20" t="s">
        <v>224</v>
      </c>
      <c r="C472" s="12">
        <f>D472+E472+F472+G472</f>
        <v>13422.92</v>
      </c>
      <c r="D472" s="12">
        <f>D473+D474+D475+D476+D477</f>
        <v>0</v>
      </c>
      <c r="E472" s="12">
        <f>E473+E474+E475+E476+E477</f>
        <v>0</v>
      </c>
      <c r="F472" s="12">
        <f>F473+F474+F475+F476+F477</f>
        <v>13007.72</v>
      </c>
      <c r="G472" s="12">
        <f>G473+G474+G475+G476+G477</f>
        <v>415.20000000000005</v>
      </c>
      <c r="H472" s="34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8"/>
      <c r="T472" s="8"/>
      <c r="U472" s="3"/>
      <c r="V472" s="3"/>
      <c r="W472" s="3"/>
      <c r="X472" s="3"/>
      <c r="Y472" s="3"/>
      <c r="Z472" s="3"/>
      <c r="AA472" s="3"/>
    </row>
    <row r="473" spans="1:27" s="3" customFormat="1">
      <c r="A473" s="124"/>
      <c r="B473" s="58" t="s">
        <v>20</v>
      </c>
      <c r="C473" s="12">
        <f t="shared" si="46"/>
        <v>2866.02</v>
      </c>
      <c r="D473" s="12">
        <v>0</v>
      </c>
      <c r="E473" s="12">
        <v>0</v>
      </c>
      <c r="F473" s="12">
        <v>2842.02</v>
      </c>
      <c r="G473" s="12">
        <v>24</v>
      </c>
      <c r="H473" s="34"/>
      <c r="S473" s="8"/>
      <c r="T473" s="8"/>
    </row>
    <row r="474" spans="1:27" s="3" customFormat="1">
      <c r="A474" s="124"/>
      <c r="B474" s="58" t="s">
        <v>10</v>
      </c>
      <c r="C474" s="12">
        <f t="shared" si="46"/>
        <v>2133.8000000000002</v>
      </c>
      <c r="D474" s="12">
        <v>0</v>
      </c>
      <c r="E474" s="12">
        <v>0</v>
      </c>
      <c r="F474" s="12">
        <v>2036</v>
      </c>
      <c r="G474" s="12">
        <v>97.800000000000011</v>
      </c>
      <c r="H474" s="62"/>
      <c r="I474" s="60"/>
      <c r="J474" s="67"/>
      <c r="S474" s="8"/>
      <c r="T474" s="8"/>
    </row>
    <row r="475" spans="1:27" s="3" customFormat="1">
      <c r="A475" s="124"/>
      <c r="B475" s="58" t="s">
        <v>32</v>
      </c>
      <c r="C475" s="12">
        <f t="shared" si="46"/>
        <v>2807.7000000000003</v>
      </c>
      <c r="D475" s="12">
        <v>0</v>
      </c>
      <c r="E475" s="12">
        <v>0</v>
      </c>
      <c r="F475" s="12">
        <v>2709.9</v>
      </c>
      <c r="G475" s="12">
        <v>97.800000000000011</v>
      </c>
      <c r="H475" s="62"/>
      <c r="I475" s="60"/>
      <c r="J475" s="67"/>
      <c r="S475" s="8"/>
      <c r="T475" s="8"/>
    </row>
    <row r="476" spans="1:27" s="3" customFormat="1">
      <c r="A476" s="124"/>
      <c r="B476" s="58" t="s">
        <v>33</v>
      </c>
      <c r="C476" s="12">
        <f t="shared" si="46"/>
        <v>2807.7000000000003</v>
      </c>
      <c r="D476" s="12">
        <v>0</v>
      </c>
      <c r="E476" s="12">
        <v>0</v>
      </c>
      <c r="F476" s="12">
        <v>2709.9</v>
      </c>
      <c r="G476" s="12">
        <v>97.800000000000011</v>
      </c>
      <c r="H476" s="62"/>
      <c r="I476" s="60"/>
      <c r="J476" s="67"/>
      <c r="S476" s="8"/>
      <c r="T476" s="8"/>
    </row>
    <row r="477" spans="1:27" s="3" customFormat="1">
      <c r="A477" s="125"/>
      <c r="B477" s="58" t="s">
        <v>34</v>
      </c>
      <c r="C477" s="12">
        <f>D477+E477+F477+G477</f>
        <v>2807.7000000000003</v>
      </c>
      <c r="D477" s="12">
        <v>0</v>
      </c>
      <c r="E477" s="12">
        <v>0</v>
      </c>
      <c r="F477" s="12">
        <v>2709.9</v>
      </c>
      <c r="G477" s="12">
        <v>97.800000000000011</v>
      </c>
      <c r="H477" s="62"/>
      <c r="I477" s="60"/>
      <c r="J477" s="67"/>
      <c r="S477" s="8"/>
      <c r="T477" s="8"/>
    </row>
    <row r="478" spans="1:27" s="68" customFormat="1">
      <c r="A478" s="130"/>
      <c r="B478" s="84" t="s">
        <v>1</v>
      </c>
      <c r="C478" s="15">
        <f>C458+C466+C472</f>
        <v>619025.54564823559</v>
      </c>
      <c r="D478" s="15">
        <f t="shared" ref="C478:G483" si="47">D458+D466+D472</f>
        <v>30448</v>
      </c>
      <c r="E478" s="15">
        <f t="shared" si="47"/>
        <v>33362.29</v>
      </c>
      <c r="F478" s="15">
        <f t="shared" si="47"/>
        <v>554800.0556482356</v>
      </c>
      <c r="G478" s="15">
        <f t="shared" si="47"/>
        <v>415.20000000000005</v>
      </c>
      <c r="H478" s="48"/>
      <c r="I478" s="16"/>
      <c r="J478" s="16"/>
      <c r="K478" s="16"/>
      <c r="L478" s="16"/>
      <c r="M478" s="46"/>
      <c r="N478" s="46"/>
      <c r="O478" s="46"/>
      <c r="P478" s="46"/>
      <c r="Q478" s="46"/>
      <c r="R478" s="46"/>
      <c r="S478" s="44"/>
      <c r="T478" s="44"/>
      <c r="U478" s="46"/>
    </row>
    <row r="479" spans="1:27" s="68" customFormat="1">
      <c r="A479" s="131"/>
      <c r="B479" s="84" t="s">
        <v>20</v>
      </c>
      <c r="C479" s="15">
        <f t="shared" si="47"/>
        <v>98089.986350000006</v>
      </c>
      <c r="D479" s="15">
        <f t="shared" si="47"/>
        <v>0</v>
      </c>
      <c r="E479" s="15">
        <f t="shared" si="47"/>
        <v>18166.690000000002</v>
      </c>
      <c r="F479" s="15">
        <f t="shared" si="47"/>
        <v>79899.296350000004</v>
      </c>
      <c r="G479" s="15">
        <f t="shared" si="47"/>
        <v>24</v>
      </c>
      <c r="H479" s="48"/>
      <c r="I479" s="16"/>
      <c r="J479" s="18"/>
      <c r="K479" s="18"/>
      <c r="L479" s="18"/>
      <c r="M479" s="18"/>
      <c r="N479" s="47"/>
      <c r="O479" s="47"/>
      <c r="P479" s="47"/>
      <c r="Q479" s="47"/>
      <c r="R479" s="47"/>
      <c r="S479" s="44"/>
      <c r="T479" s="44"/>
      <c r="U479" s="46"/>
    </row>
    <row r="480" spans="1:27" s="68" customFormat="1">
      <c r="A480" s="131"/>
      <c r="B480" s="84" t="s">
        <v>10</v>
      </c>
      <c r="C480" s="15">
        <f t="shared" si="47"/>
        <v>41531.62831</v>
      </c>
      <c r="D480" s="15">
        <f t="shared" si="47"/>
        <v>0</v>
      </c>
      <c r="E480" s="15">
        <f t="shared" si="47"/>
        <v>7597.8</v>
      </c>
      <c r="F480" s="15">
        <f t="shared" si="47"/>
        <v>33836.028310000002</v>
      </c>
      <c r="G480" s="15">
        <f t="shared" si="47"/>
        <v>97.800000000000011</v>
      </c>
      <c r="H480" s="48"/>
      <c r="I480" s="16"/>
      <c r="J480" s="46"/>
      <c r="K480" s="46"/>
      <c r="L480" s="46"/>
      <c r="M480" s="46"/>
      <c r="N480" s="46"/>
      <c r="O480" s="46"/>
      <c r="P480" s="46"/>
      <c r="Q480" s="46"/>
      <c r="R480" s="46"/>
      <c r="S480" s="44"/>
      <c r="T480" s="44"/>
      <c r="U480" s="46"/>
    </row>
    <row r="481" spans="1:27" s="68" customFormat="1">
      <c r="A481" s="131"/>
      <c r="B481" s="84" t="s">
        <v>32</v>
      </c>
      <c r="C481" s="15">
        <f t="shared" si="47"/>
        <v>110948.94531032922</v>
      </c>
      <c r="D481" s="15">
        <f t="shared" si="47"/>
        <v>0</v>
      </c>
      <c r="E481" s="15">
        <f t="shared" si="47"/>
        <v>7597.8</v>
      </c>
      <c r="F481" s="15">
        <f t="shared" si="47"/>
        <v>103253.34531032921</v>
      </c>
      <c r="G481" s="15">
        <f t="shared" si="47"/>
        <v>97.800000000000011</v>
      </c>
      <c r="H481" s="48"/>
      <c r="I481" s="16"/>
      <c r="J481" s="46"/>
      <c r="K481" s="46"/>
      <c r="L481" s="46"/>
      <c r="M481" s="46"/>
      <c r="N481" s="46"/>
      <c r="O481" s="46"/>
      <c r="P481" s="46"/>
      <c r="Q481" s="46"/>
      <c r="R481" s="46"/>
      <c r="S481" s="44"/>
      <c r="T481" s="44"/>
      <c r="U481" s="46"/>
    </row>
    <row r="482" spans="1:27" s="68" customFormat="1">
      <c r="A482" s="131"/>
      <c r="B482" s="84" t="s">
        <v>33</v>
      </c>
      <c r="C482" s="15">
        <f t="shared" si="47"/>
        <v>117601.74213126538</v>
      </c>
      <c r="D482" s="15">
        <f t="shared" si="47"/>
        <v>0</v>
      </c>
      <c r="E482" s="15">
        <f t="shared" si="47"/>
        <v>0</v>
      </c>
      <c r="F482" s="15">
        <f t="shared" si="47"/>
        <v>117503.94213126537</v>
      </c>
      <c r="G482" s="15">
        <f t="shared" si="47"/>
        <v>97.800000000000011</v>
      </c>
      <c r="H482" s="48"/>
      <c r="I482" s="16"/>
      <c r="J482" s="46"/>
      <c r="K482" s="46"/>
      <c r="L482" s="46"/>
      <c r="M482" s="46"/>
      <c r="N482" s="46"/>
      <c r="O482" s="46"/>
      <c r="P482" s="46"/>
      <c r="Q482" s="46"/>
      <c r="R482" s="46"/>
      <c r="S482" s="44"/>
      <c r="T482" s="44"/>
      <c r="U482" s="47"/>
      <c r="V482" s="47"/>
      <c r="W482" s="47"/>
      <c r="X482" s="47"/>
      <c r="Y482" s="47"/>
      <c r="Z482" s="47"/>
      <c r="AA482" s="47"/>
    </row>
    <row r="483" spans="1:27" s="68" customFormat="1">
      <c r="A483" s="131"/>
      <c r="B483" s="84" t="s">
        <v>34</v>
      </c>
      <c r="C483" s="15">
        <f t="shared" si="47"/>
        <v>148073.18732664094</v>
      </c>
      <c r="D483" s="15">
        <f t="shared" si="47"/>
        <v>30448</v>
      </c>
      <c r="E483" s="15">
        <f t="shared" si="47"/>
        <v>0</v>
      </c>
      <c r="F483" s="15">
        <f t="shared" si="47"/>
        <v>117527.38732664091</v>
      </c>
      <c r="G483" s="15">
        <f>G463+G471+G477</f>
        <v>97.800000000000011</v>
      </c>
      <c r="H483" s="48"/>
      <c r="I483" s="16"/>
      <c r="J483" s="46"/>
      <c r="K483" s="46"/>
      <c r="L483" s="46"/>
      <c r="M483" s="46"/>
      <c r="N483" s="46"/>
      <c r="O483" s="46"/>
      <c r="P483" s="46"/>
      <c r="Q483" s="46"/>
      <c r="R483" s="46"/>
      <c r="S483" s="44"/>
      <c r="T483" s="44"/>
      <c r="U483" s="46"/>
      <c r="V483" s="46"/>
      <c r="W483" s="46"/>
      <c r="X483" s="46"/>
      <c r="Y483" s="46"/>
      <c r="Z483" s="46"/>
      <c r="AA483" s="46"/>
    </row>
    <row r="484" spans="1:27" s="68" customFormat="1">
      <c r="A484" s="131"/>
      <c r="B484" s="84" t="s">
        <v>241</v>
      </c>
      <c r="C484" s="15">
        <f>C464</f>
        <v>65550.056219999999</v>
      </c>
      <c r="D484" s="15">
        <f t="shared" ref="D484:G484" si="48">D464</f>
        <v>0</v>
      </c>
      <c r="E484" s="15">
        <f t="shared" si="48"/>
        <v>0</v>
      </c>
      <c r="F484" s="15">
        <f t="shared" si="48"/>
        <v>65550.056219999999</v>
      </c>
      <c r="G484" s="15">
        <f t="shared" si="48"/>
        <v>0</v>
      </c>
      <c r="H484" s="48"/>
      <c r="I484" s="16"/>
      <c r="J484" s="46"/>
      <c r="K484" s="46"/>
      <c r="L484" s="46"/>
      <c r="M484" s="46"/>
      <c r="N484" s="46"/>
      <c r="O484" s="46"/>
      <c r="P484" s="46"/>
      <c r="Q484" s="46"/>
      <c r="R484" s="46"/>
      <c r="S484" s="44"/>
      <c r="T484" s="44"/>
      <c r="U484" s="46"/>
      <c r="V484" s="46"/>
      <c r="W484" s="46"/>
      <c r="X484" s="46"/>
      <c r="Y484" s="46"/>
      <c r="Z484" s="46"/>
      <c r="AA484" s="46"/>
    </row>
    <row r="485" spans="1:27" s="68" customFormat="1">
      <c r="A485" s="132"/>
      <c r="B485" s="84" t="s">
        <v>242</v>
      </c>
      <c r="C485" s="15">
        <f>C465</f>
        <v>37230</v>
      </c>
      <c r="D485" s="15">
        <f t="shared" ref="D485:F485" si="49">D465</f>
        <v>0</v>
      </c>
      <c r="E485" s="15">
        <f t="shared" si="49"/>
        <v>0</v>
      </c>
      <c r="F485" s="15">
        <f t="shared" si="49"/>
        <v>37230</v>
      </c>
      <c r="G485" s="15">
        <f>G465</f>
        <v>0</v>
      </c>
      <c r="H485" s="48"/>
      <c r="I485" s="16"/>
      <c r="J485" s="46"/>
      <c r="K485" s="46"/>
      <c r="L485" s="46"/>
      <c r="M485" s="46"/>
      <c r="N485" s="46"/>
      <c r="O485" s="46"/>
      <c r="P485" s="46"/>
      <c r="Q485" s="46"/>
      <c r="R485" s="46"/>
      <c r="S485" s="44"/>
      <c r="T485" s="44"/>
      <c r="U485" s="46"/>
      <c r="V485" s="46"/>
      <c r="W485" s="46"/>
      <c r="X485" s="46"/>
      <c r="Y485" s="46"/>
      <c r="Z485" s="46"/>
      <c r="AA485" s="46"/>
    </row>
    <row r="486" spans="1:27" s="5" customFormat="1" ht="19.5" customHeight="1">
      <c r="A486" s="120" t="s">
        <v>158</v>
      </c>
      <c r="B486" s="121"/>
      <c r="C486" s="121"/>
      <c r="D486" s="121"/>
      <c r="E486" s="121"/>
      <c r="F486" s="121"/>
      <c r="G486" s="122"/>
      <c r="H486" s="62"/>
      <c r="I486" s="64"/>
      <c r="J486" s="64"/>
      <c r="K486" s="64"/>
      <c r="L486" s="64"/>
      <c r="M486" s="64"/>
      <c r="N486" s="64"/>
      <c r="O486" s="64"/>
      <c r="P486" s="64"/>
      <c r="Q486" s="64"/>
      <c r="R486" s="64"/>
      <c r="S486" s="8"/>
      <c r="T486" s="8"/>
    </row>
    <row r="487" spans="1:27" s="82" customFormat="1" ht="34.5" customHeight="1">
      <c r="A487" s="139" t="s">
        <v>161</v>
      </c>
      <c r="B487" s="73" t="s">
        <v>26</v>
      </c>
      <c r="C487" s="78">
        <f>D487+E487+F487+G487</f>
        <v>24625.387826979801</v>
      </c>
      <c r="D487" s="79">
        <f>D488+D489+D490+D491+D492</f>
        <v>16386.1719989798</v>
      </c>
      <c r="E487" s="79">
        <f>E488+E489+E490+E491+E492</f>
        <v>0</v>
      </c>
      <c r="F487" s="79">
        <f>F488+F489+F490+F491+F492</f>
        <v>0</v>
      </c>
      <c r="G487" s="79">
        <f>G488+G489+G490+G491+G492</f>
        <v>8239.2158280000003</v>
      </c>
      <c r="H487" s="80"/>
      <c r="I487" s="81"/>
    </row>
    <row r="488" spans="1:27" s="82" customFormat="1">
      <c r="A488" s="140"/>
      <c r="B488" s="73" t="s">
        <v>20</v>
      </c>
      <c r="C488" s="78">
        <f t="shared" ref="C488:C498" si="50">D488+E488+F488+G488</f>
        <v>4278.6531599999998</v>
      </c>
      <c r="D488" s="79">
        <v>2778.6531600000003</v>
      </c>
      <c r="E488" s="79">
        <v>0</v>
      </c>
      <c r="F488" s="79">
        <v>0</v>
      </c>
      <c r="G488" s="79">
        <v>1500</v>
      </c>
      <c r="H488" s="80"/>
    </row>
    <row r="489" spans="1:27" s="82" customFormat="1">
      <c r="A489" s="140"/>
      <c r="B489" s="73" t="s">
        <v>10</v>
      </c>
      <c r="C489" s="78">
        <f t="shared" si="50"/>
        <v>4528.7319444000004</v>
      </c>
      <c r="D489" s="79">
        <v>3028.7319444000004</v>
      </c>
      <c r="E489" s="79">
        <v>0</v>
      </c>
      <c r="F489" s="79">
        <v>0</v>
      </c>
      <c r="G489" s="79">
        <v>1500</v>
      </c>
      <c r="H489" s="80"/>
    </row>
    <row r="490" spans="1:27" s="82" customFormat="1">
      <c r="A490" s="140"/>
      <c r="B490" s="73" t="s">
        <v>32</v>
      </c>
      <c r="C490" s="78">
        <f t="shared" si="50"/>
        <v>4881.9730360632002</v>
      </c>
      <c r="D490" s="79">
        <v>3264.9730360632007</v>
      </c>
      <c r="E490" s="79">
        <v>0</v>
      </c>
      <c r="F490" s="79">
        <v>0</v>
      </c>
      <c r="G490" s="79">
        <v>1617</v>
      </c>
      <c r="H490" s="80"/>
    </row>
    <row r="491" spans="1:27" s="82" customFormat="1">
      <c r="A491" s="140"/>
      <c r="B491" s="73" t="s">
        <v>33</v>
      </c>
      <c r="C491" s="78">
        <f t="shared" si="50"/>
        <v>5262.7669328761312</v>
      </c>
      <c r="D491" s="79">
        <v>3519.6409328761306</v>
      </c>
      <c r="E491" s="79">
        <v>0</v>
      </c>
      <c r="F491" s="79">
        <v>0</v>
      </c>
      <c r="G491" s="79">
        <v>1743.1260000000002</v>
      </c>
      <c r="H491" s="80"/>
    </row>
    <row r="492" spans="1:27" s="82" customFormat="1">
      <c r="A492" s="141"/>
      <c r="B492" s="73" t="s">
        <v>34</v>
      </c>
      <c r="C492" s="78">
        <f t="shared" si="50"/>
        <v>5673.2627536404698</v>
      </c>
      <c r="D492" s="79">
        <v>3794.1729256404692</v>
      </c>
      <c r="E492" s="79">
        <v>0</v>
      </c>
      <c r="F492" s="79">
        <v>0</v>
      </c>
      <c r="G492" s="79">
        <v>1879.0898280000004</v>
      </c>
      <c r="H492" s="80"/>
    </row>
    <row r="493" spans="1:27" s="82" customFormat="1" ht="15" customHeight="1">
      <c r="A493" s="139" t="s">
        <v>162</v>
      </c>
      <c r="B493" s="73" t="s">
        <v>160</v>
      </c>
      <c r="C493" s="78">
        <f>D493+E493+F493+G493</f>
        <v>627.20900000000006</v>
      </c>
      <c r="D493" s="79">
        <f>D494+D495+D496+D497+D498</f>
        <v>627.20900000000006</v>
      </c>
      <c r="E493" s="79">
        <f>E494+E495+E496+E497+E498</f>
        <v>0</v>
      </c>
      <c r="F493" s="79">
        <f>F494+F495+F496+F497+F498</f>
        <v>0</v>
      </c>
      <c r="G493" s="79">
        <f>G494+G495+G496+G497+G498</f>
        <v>0</v>
      </c>
      <c r="H493" s="80"/>
    </row>
    <row r="494" spans="1:27" s="82" customFormat="1">
      <c r="A494" s="140"/>
      <c r="B494" s="73" t="s">
        <v>20</v>
      </c>
      <c r="C494" s="78">
        <f t="shared" si="50"/>
        <v>300.10000000000002</v>
      </c>
      <c r="D494" s="79">
        <v>300.10000000000002</v>
      </c>
      <c r="E494" s="79">
        <v>0</v>
      </c>
      <c r="F494" s="79">
        <v>0</v>
      </c>
      <c r="G494" s="79">
        <v>0</v>
      </c>
      <c r="H494" s="80"/>
    </row>
    <row r="495" spans="1:27" s="82" customFormat="1">
      <c r="A495" s="140"/>
      <c r="B495" s="73" t="s">
        <v>10</v>
      </c>
      <c r="C495" s="78">
        <f t="shared" si="50"/>
        <v>327.10900000000004</v>
      </c>
      <c r="D495" s="79">
        <f>D494*1.09</f>
        <v>327.10900000000004</v>
      </c>
      <c r="E495" s="79">
        <v>0</v>
      </c>
      <c r="F495" s="79">
        <v>0</v>
      </c>
      <c r="G495" s="79">
        <v>0</v>
      </c>
      <c r="H495" s="80"/>
    </row>
    <row r="496" spans="1:27" s="82" customFormat="1">
      <c r="A496" s="140"/>
      <c r="B496" s="73" t="s">
        <v>32</v>
      </c>
      <c r="C496" s="78">
        <f t="shared" si="50"/>
        <v>0</v>
      </c>
      <c r="D496" s="79">
        <f>D495*H496</f>
        <v>0</v>
      </c>
      <c r="E496" s="79">
        <v>0</v>
      </c>
      <c r="F496" s="79">
        <v>0</v>
      </c>
      <c r="G496" s="79">
        <v>0</v>
      </c>
      <c r="H496" s="80"/>
    </row>
    <row r="497" spans="1:8" s="82" customFormat="1">
      <c r="A497" s="140"/>
      <c r="B497" s="73" t="s">
        <v>33</v>
      </c>
      <c r="C497" s="78">
        <f t="shared" si="50"/>
        <v>0</v>
      </c>
      <c r="D497" s="79">
        <f>D496*H497</f>
        <v>0</v>
      </c>
      <c r="E497" s="79">
        <v>0</v>
      </c>
      <c r="F497" s="79">
        <v>0</v>
      </c>
      <c r="G497" s="79">
        <v>0</v>
      </c>
      <c r="H497" s="80"/>
    </row>
    <row r="498" spans="1:8" s="82" customFormat="1">
      <c r="A498" s="141"/>
      <c r="B498" s="73" t="s">
        <v>34</v>
      </c>
      <c r="C498" s="78">
        <f t="shared" si="50"/>
        <v>0</v>
      </c>
      <c r="D498" s="79">
        <f>D497*H498</f>
        <v>0</v>
      </c>
      <c r="E498" s="79">
        <v>0</v>
      </c>
      <c r="F498" s="79">
        <v>0</v>
      </c>
      <c r="G498" s="79">
        <v>0</v>
      </c>
      <c r="H498" s="80"/>
    </row>
    <row r="499" spans="1:8" s="82" customFormat="1" ht="27.75" customHeight="1">
      <c r="A499" s="139" t="s">
        <v>184</v>
      </c>
      <c r="B499" s="1" t="s">
        <v>187</v>
      </c>
      <c r="C499" s="78">
        <f>D499+E499+F499+G499</f>
        <v>280</v>
      </c>
      <c r="D499" s="79">
        <f>D500+D501+D502+D503+D504</f>
        <v>280</v>
      </c>
      <c r="E499" s="79">
        <f>E500+E501+E502+E503+E504</f>
        <v>0</v>
      </c>
      <c r="F499" s="79">
        <f>F500+F501+F502+F503+F504</f>
        <v>0</v>
      </c>
      <c r="G499" s="79">
        <f>G500+G501+G502+G503+G504</f>
        <v>0</v>
      </c>
      <c r="H499" s="80"/>
    </row>
    <row r="500" spans="1:8" s="82" customFormat="1">
      <c r="A500" s="140"/>
      <c r="B500" s="73" t="s">
        <v>20</v>
      </c>
      <c r="C500" s="78">
        <f t="shared" ref="C500:C521" si="51">D500+E500+F500+G500</f>
        <v>12</v>
      </c>
      <c r="D500" s="79">
        <v>12</v>
      </c>
      <c r="E500" s="79">
        <v>0</v>
      </c>
      <c r="F500" s="79">
        <v>0</v>
      </c>
      <c r="G500" s="79">
        <v>0</v>
      </c>
      <c r="H500" s="80"/>
    </row>
    <row r="501" spans="1:8" s="82" customFormat="1">
      <c r="A501" s="140"/>
      <c r="B501" s="73" t="s">
        <v>10</v>
      </c>
      <c r="C501" s="78">
        <f t="shared" si="51"/>
        <v>155.30000000000001</v>
      </c>
      <c r="D501" s="79">
        <v>155.30000000000001</v>
      </c>
      <c r="E501" s="79">
        <v>0</v>
      </c>
      <c r="F501" s="79">
        <v>0</v>
      </c>
      <c r="G501" s="79">
        <v>0</v>
      </c>
      <c r="H501" s="80"/>
    </row>
    <row r="502" spans="1:8" s="82" customFormat="1">
      <c r="A502" s="140"/>
      <c r="B502" s="73" t="s">
        <v>32</v>
      </c>
      <c r="C502" s="78">
        <f t="shared" si="51"/>
        <v>112.7</v>
      </c>
      <c r="D502" s="79">
        <v>112.7</v>
      </c>
      <c r="E502" s="79">
        <v>0</v>
      </c>
      <c r="F502" s="79">
        <v>0</v>
      </c>
      <c r="G502" s="79">
        <v>0</v>
      </c>
      <c r="H502" s="80"/>
    </row>
    <row r="503" spans="1:8" s="82" customFormat="1">
      <c r="A503" s="140"/>
      <c r="B503" s="73" t="s">
        <v>33</v>
      </c>
      <c r="C503" s="78">
        <f t="shared" si="51"/>
        <v>0</v>
      </c>
      <c r="D503" s="79">
        <v>0</v>
      </c>
      <c r="E503" s="79">
        <v>0</v>
      </c>
      <c r="F503" s="79">
        <v>0</v>
      </c>
      <c r="G503" s="79">
        <v>0</v>
      </c>
      <c r="H503" s="80"/>
    </row>
    <row r="504" spans="1:8" s="82" customFormat="1">
      <c r="A504" s="141"/>
      <c r="B504" s="73" t="s">
        <v>34</v>
      </c>
      <c r="C504" s="78">
        <f t="shared" si="51"/>
        <v>0</v>
      </c>
      <c r="D504" s="79">
        <v>0</v>
      </c>
      <c r="E504" s="79">
        <v>0</v>
      </c>
      <c r="F504" s="79">
        <v>0</v>
      </c>
      <c r="G504" s="79">
        <v>0</v>
      </c>
      <c r="H504" s="80"/>
    </row>
    <row r="505" spans="1:8" s="82" customFormat="1" ht="15" customHeight="1">
      <c r="A505" s="139" t="s">
        <v>185</v>
      </c>
      <c r="B505" s="1" t="s">
        <v>188</v>
      </c>
      <c r="C505" s="78">
        <f>D505+E505+F505+G505</f>
        <v>69344.350000000006</v>
      </c>
      <c r="D505" s="78">
        <f>D506+D507+D508+D509+D510</f>
        <v>69344.350000000006</v>
      </c>
      <c r="E505" s="79">
        <f>E506+E507+E508+E509+E510</f>
        <v>0</v>
      </c>
      <c r="F505" s="79">
        <f>F506+F507+F508+F509+F510</f>
        <v>0</v>
      </c>
      <c r="G505" s="79">
        <f>G506+G507+G508+G509+G510</f>
        <v>0</v>
      </c>
      <c r="H505" s="80"/>
    </row>
    <row r="506" spans="1:8" s="82" customFormat="1">
      <c r="A506" s="140"/>
      <c r="B506" s="73" t="s">
        <v>20</v>
      </c>
      <c r="C506" s="78">
        <f t="shared" si="51"/>
        <v>0</v>
      </c>
      <c r="D506" s="78">
        <v>0</v>
      </c>
      <c r="E506" s="79">
        <v>0</v>
      </c>
      <c r="F506" s="79">
        <v>0</v>
      </c>
      <c r="G506" s="79">
        <v>0</v>
      </c>
      <c r="H506" s="80"/>
    </row>
    <row r="507" spans="1:8" s="82" customFormat="1">
      <c r="A507" s="140"/>
      <c r="B507" s="73" t="s">
        <v>10</v>
      </c>
      <c r="C507" s="78">
        <f t="shared" si="51"/>
        <v>69344.350000000006</v>
      </c>
      <c r="D507" s="78">
        <v>69344.350000000006</v>
      </c>
      <c r="E507" s="79">
        <v>0</v>
      </c>
      <c r="F507" s="79">
        <v>0</v>
      </c>
      <c r="G507" s="79">
        <v>0</v>
      </c>
      <c r="H507" s="80"/>
    </row>
    <row r="508" spans="1:8" s="82" customFormat="1">
      <c r="A508" s="140"/>
      <c r="B508" s="73" t="s">
        <v>32</v>
      </c>
      <c r="C508" s="78">
        <f t="shared" si="51"/>
        <v>0</v>
      </c>
      <c r="D508" s="78">
        <v>0</v>
      </c>
      <c r="E508" s="79">
        <v>0</v>
      </c>
      <c r="F508" s="79">
        <v>0</v>
      </c>
      <c r="G508" s="79">
        <v>0</v>
      </c>
      <c r="H508" s="80"/>
    </row>
    <row r="509" spans="1:8" s="82" customFormat="1">
      <c r="A509" s="140"/>
      <c r="B509" s="73" t="s">
        <v>33</v>
      </c>
      <c r="C509" s="78">
        <f t="shared" si="51"/>
        <v>0</v>
      </c>
      <c r="D509" s="78">
        <v>0</v>
      </c>
      <c r="E509" s="79">
        <v>0</v>
      </c>
      <c r="F509" s="79">
        <v>0</v>
      </c>
      <c r="G509" s="79">
        <v>0</v>
      </c>
      <c r="H509" s="80"/>
    </row>
    <row r="510" spans="1:8" s="82" customFormat="1">
      <c r="A510" s="141"/>
      <c r="B510" s="73" t="s">
        <v>34</v>
      </c>
      <c r="C510" s="78">
        <f t="shared" si="51"/>
        <v>0</v>
      </c>
      <c r="D510" s="78">
        <v>0</v>
      </c>
      <c r="E510" s="79">
        <v>0</v>
      </c>
      <c r="F510" s="79">
        <v>0</v>
      </c>
      <c r="G510" s="79">
        <v>0</v>
      </c>
      <c r="H510" s="80"/>
    </row>
    <row r="511" spans="1:8" s="82" customFormat="1" ht="15.75" customHeight="1">
      <c r="A511" s="139" t="s">
        <v>186</v>
      </c>
      <c r="B511" s="1" t="s">
        <v>189</v>
      </c>
      <c r="C511" s="78">
        <f t="shared" si="51"/>
        <v>110363.38</v>
      </c>
      <c r="D511" s="78">
        <f>D512+D513+D514+D515+D516</f>
        <v>110363.38</v>
      </c>
      <c r="E511" s="79">
        <f>E512+E513+E514+E515+E516</f>
        <v>0</v>
      </c>
      <c r="F511" s="79">
        <f>F512+F513+F514+F515+F516</f>
        <v>0</v>
      </c>
      <c r="G511" s="79">
        <f>G512+G513+G514+G515+G516</f>
        <v>0</v>
      </c>
      <c r="H511" s="80"/>
    </row>
    <row r="512" spans="1:8" s="82" customFormat="1">
      <c r="A512" s="140"/>
      <c r="B512" s="73" t="s">
        <v>20</v>
      </c>
      <c r="C512" s="78">
        <f t="shared" si="51"/>
        <v>0</v>
      </c>
      <c r="D512" s="78">
        <v>0</v>
      </c>
      <c r="E512" s="79">
        <v>0</v>
      </c>
      <c r="F512" s="79">
        <v>0</v>
      </c>
      <c r="G512" s="79">
        <v>0</v>
      </c>
      <c r="H512" s="80"/>
    </row>
    <row r="513" spans="1:27" s="82" customFormat="1">
      <c r="A513" s="140"/>
      <c r="B513" s="73" t="s">
        <v>10</v>
      </c>
      <c r="C513" s="78">
        <f t="shared" si="51"/>
        <v>0</v>
      </c>
      <c r="D513" s="78">
        <v>0</v>
      </c>
      <c r="E513" s="79">
        <v>0</v>
      </c>
      <c r="F513" s="79">
        <v>0</v>
      </c>
      <c r="G513" s="79">
        <v>0</v>
      </c>
      <c r="H513" s="80"/>
    </row>
    <row r="514" spans="1:27" s="82" customFormat="1">
      <c r="A514" s="140"/>
      <c r="B514" s="73" t="s">
        <v>32</v>
      </c>
      <c r="C514" s="78">
        <f t="shared" si="51"/>
        <v>110363.38</v>
      </c>
      <c r="D514" s="78">
        <v>110363.38</v>
      </c>
      <c r="E514" s="79">
        <v>0</v>
      </c>
      <c r="F514" s="79">
        <v>0</v>
      </c>
      <c r="G514" s="79">
        <v>0</v>
      </c>
      <c r="H514" s="80"/>
    </row>
    <row r="515" spans="1:27" s="82" customFormat="1">
      <c r="A515" s="140"/>
      <c r="B515" s="73" t="s">
        <v>33</v>
      </c>
      <c r="C515" s="78">
        <f t="shared" si="51"/>
        <v>0</v>
      </c>
      <c r="D515" s="79">
        <v>0</v>
      </c>
      <c r="E515" s="79">
        <v>0</v>
      </c>
      <c r="F515" s="79">
        <v>0</v>
      </c>
      <c r="G515" s="79">
        <v>0</v>
      </c>
      <c r="H515" s="80"/>
    </row>
    <row r="516" spans="1:27" s="82" customFormat="1">
      <c r="A516" s="141"/>
      <c r="B516" s="73" t="s">
        <v>34</v>
      </c>
      <c r="C516" s="78">
        <f t="shared" si="51"/>
        <v>0</v>
      </c>
      <c r="D516" s="79">
        <v>0</v>
      </c>
      <c r="E516" s="79">
        <v>0</v>
      </c>
      <c r="F516" s="79">
        <v>0</v>
      </c>
      <c r="G516" s="79">
        <v>0</v>
      </c>
      <c r="H516" s="80"/>
    </row>
    <row r="517" spans="1:27" s="82" customFormat="1" ht="54" customHeight="1">
      <c r="A517" s="139" t="s">
        <v>193</v>
      </c>
      <c r="B517" s="9" t="s">
        <v>246</v>
      </c>
      <c r="C517" s="78">
        <f>D517+E517+F517+G517</f>
        <v>20757.099999999999</v>
      </c>
      <c r="D517" s="78">
        <f>D518+D519+D520+D521+D522</f>
        <v>0</v>
      </c>
      <c r="E517" s="78">
        <f>E518+E519+E520+E521+E522</f>
        <v>20757.099999999999</v>
      </c>
      <c r="F517" s="79">
        <f>F518+F519+F520+F521+F522</f>
        <v>0</v>
      </c>
      <c r="G517" s="79">
        <f>G518+G519+G520+G521+G522</f>
        <v>0</v>
      </c>
      <c r="H517" s="80"/>
    </row>
    <row r="518" spans="1:27" s="82" customFormat="1">
      <c r="A518" s="140"/>
      <c r="B518" s="73" t="s">
        <v>20</v>
      </c>
      <c r="C518" s="78">
        <f t="shared" si="51"/>
        <v>9909.7999999999993</v>
      </c>
      <c r="D518" s="79">
        <v>0</v>
      </c>
      <c r="E518" s="79">
        <v>9909.7999999999993</v>
      </c>
      <c r="F518" s="79">
        <v>0</v>
      </c>
      <c r="G518" s="79">
        <v>0</v>
      </c>
      <c r="H518" s="80"/>
    </row>
    <row r="519" spans="1:27" s="82" customFormat="1">
      <c r="A519" s="140"/>
      <c r="B519" s="73" t="s">
        <v>10</v>
      </c>
      <c r="C519" s="78">
        <f t="shared" si="51"/>
        <v>10847.3</v>
      </c>
      <c r="D519" s="79">
        <v>0</v>
      </c>
      <c r="E519" s="79">
        <v>10847.3</v>
      </c>
      <c r="F519" s="79">
        <v>0</v>
      </c>
      <c r="G519" s="79">
        <v>0</v>
      </c>
      <c r="H519" s="80"/>
    </row>
    <row r="520" spans="1:27" s="82" customFormat="1">
      <c r="A520" s="140"/>
      <c r="B520" s="73" t="s">
        <v>32</v>
      </c>
      <c r="C520" s="83">
        <f t="shared" si="51"/>
        <v>0</v>
      </c>
      <c r="D520" s="79">
        <v>0</v>
      </c>
      <c r="E520" s="79">
        <v>0</v>
      </c>
      <c r="F520" s="79">
        <v>0</v>
      </c>
      <c r="G520" s="79">
        <v>0</v>
      </c>
      <c r="H520" s="80"/>
    </row>
    <row r="521" spans="1:27" s="82" customFormat="1">
      <c r="A521" s="140"/>
      <c r="B521" s="73" t="s">
        <v>33</v>
      </c>
      <c r="C521" s="78">
        <f t="shared" si="51"/>
        <v>0</v>
      </c>
      <c r="D521" s="79">
        <v>0</v>
      </c>
      <c r="E521" s="79">
        <v>0</v>
      </c>
      <c r="F521" s="79">
        <v>0</v>
      </c>
      <c r="G521" s="79">
        <v>0</v>
      </c>
      <c r="H521" s="80"/>
      <c r="I521" s="97"/>
      <c r="J521" s="97"/>
      <c r="K521" s="97"/>
      <c r="L521" s="97"/>
      <c r="M521" s="97"/>
    </row>
    <row r="522" spans="1:27" s="82" customFormat="1">
      <c r="A522" s="141"/>
      <c r="B522" s="73" t="s">
        <v>34</v>
      </c>
      <c r="C522" s="78">
        <f>D522+E522+F522+G522</f>
        <v>0</v>
      </c>
      <c r="D522" s="79">
        <v>0</v>
      </c>
      <c r="E522" s="79">
        <v>0</v>
      </c>
      <c r="F522" s="79">
        <v>0</v>
      </c>
      <c r="G522" s="79">
        <v>0</v>
      </c>
      <c r="H522" s="80"/>
      <c r="I522" s="97"/>
      <c r="J522" s="97"/>
      <c r="K522" s="97"/>
      <c r="L522" s="97"/>
      <c r="M522" s="97"/>
    </row>
    <row r="523" spans="1:27" s="68" customFormat="1">
      <c r="A523" s="130"/>
      <c r="B523" s="84" t="s">
        <v>1</v>
      </c>
      <c r="C523" s="15">
        <f>C487+C493+C499+C505+C511+C517</f>
        <v>225997.42682697982</v>
      </c>
      <c r="D523" s="15">
        <f t="shared" ref="C523:G528" si="52">D487+D493+D499+D505+D511+D517</f>
        <v>197001.11099897983</v>
      </c>
      <c r="E523" s="15">
        <f t="shared" si="52"/>
        <v>20757.099999999999</v>
      </c>
      <c r="F523" s="15">
        <f t="shared" si="52"/>
        <v>0</v>
      </c>
      <c r="G523" s="15">
        <f>G487+G493+G499+G505+G511+G517</f>
        <v>8239.2158280000003</v>
      </c>
      <c r="H523" s="45"/>
      <c r="I523" s="45">
        <f>C403+C422+C449+C478+C523</f>
        <v>4373878.3398089912</v>
      </c>
      <c r="J523" s="45">
        <f t="shared" ref="I523:M528" si="53">D403+D422+D449+D478+D523</f>
        <v>231538.6316070355</v>
      </c>
      <c r="K523" s="45">
        <f t="shared" si="53"/>
        <v>3061770.8328845459</v>
      </c>
      <c r="L523" s="45">
        <f t="shared" si="53"/>
        <v>1070371.4594894098</v>
      </c>
      <c r="M523" s="45">
        <f>G403+G422+G449+G478+G523</f>
        <v>10197.415828000001</v>
      </c>
      <c r="N523" s="45"/>
      <c r="O523" s="45"/>
      <c r="P523" s="46"/>
      <c r="Q523" s="46"/>
      <c r="R523" s="46"/>
      <c r="S523" s="44"/>
      <c r="T523" s="44"/>
      <c r="U523" s="46"/>
    </row>
    <row r="524" spans="1:27" s="68" customFormat="1">
      <c r="A524" s="131"/>
      <c r="B524" s="84" t="s">
        <v>20</v>
      </c>
      <c r="C524" s="15">
        <f t="shared" si="52"/>
        <v>14500.553159999999</v>
      </c>
      <c r="D524" s="15">
        <f t="shared" si="52"/>
        <v>3090.7531600000002</v>
      </c>
      <c r="E524" s="15">
        <f t="shared" si="52"/>
        <v>9909.7999999999993</v>
      </c>
      <c r="F524" s="15">
        <f t="shared" si="52"/>
        <v>0</v>
      </c>
      <c r="G524" s="15">
        <f t="shared" si="52"/>
        <v>1500</v>
      </c>
      <c r="H524" s="45"/>
      <c r="I524" s="45">
        <f t="shared" si="53"/>
        <v>739664.83150999993</v>
      </c>
      <c r="J524" s="45">
        <f t="shared" si="53"/>
        <v>3823.2531600000002</v>
      </c>
      <c r="K524" s="45">
        <f t="shared" si="53"/>
        <v>523556.522</v>
      </c>
      <c r="L524" s="45">
        <f t="shared" si="53"/>
        <v>210643.05635000003</v>
      </c>
      <c r="M524" s="45">
        <f t="shared" si="53"/>
        <v>1642</v>
      </c>
      <c r="N524" s="45"/>
      <c r="O524" s="45"/>
      <c r="P524" s="47"/>
      <c r="Q524" s="47"/>
      <c r="R524" s="47"/>
      <c r="S524" s="44"/>
      <c r="T524" s="44"/>
      <c r="U524" s="46"/>
    </row>
    <row r="525" spans="1:27" s="68" customFormat="1">
      <c r="A525" s="131"/>
      <c r="B525" s="84" t="s">
        <v>10</v>
      </c>
      <c r="C525" s="15">
        <f t="shared" si="52"/>
        <v>85202.790944400011</v>
      </c>
      <c r="D525" s="15">
        <f t="shared" si="52"/>
        <v>72855.490944400008</v>
      </c>
      <c r="E525" s="15">
        <f t="shared" si="52"/>
        <v>10847.3</v>
      </c>
      <c r="F525" s="15">
        <f t="shared" si="52"/>
        <v>0</v>
      </c>
      <c r="G525" s="15">
        <f t="shared" si="52"/>
        <v>1500</v>
      </c>
      <c r="H525" s="45"/>
      <c r="I525" s="45">
        <f t="shared" si="53"/>
        <v>686880.40495440015</v>
      </c>
      <c r="J525" s="45">
        <f t="shared" si="53"/>
        <v>73629.74344440001</v>
      </c>
      <c r="K525" s="45">
        <f t="shared" si="53"/>
        <v>519152.84320000006</v>
      </c>
      <c r="L525" s="45">
        <f t="shared" si="53"/>
        <v>92125.018310000014</v>
      </c>
      <c r="M525" s="45">
        <f t="shared" si="53"/>
        <v>1972.8</v>
      </c>
      <c r="N525" s="45"/>
      <c r="O525" s="45"/>
      <c r="P525" s="46"/>
      <c r="Q525" s="46"/>
      <c r="R525" s="46"/>
      <c r="S525" s="44"/>
      <c r="T525" s="44"/>
      <c r="U525" s="46"/>
    </row>
    <row r="526" spans="1:27" s="68" customFormat="1">
      <c r="A526" s="131"/>
      <c r="B526" s="84" t="s">
        <v>32</v>
      </c>
      <c r="C526" s="15">
        <f t="shared" si="52"/>
        <v>115358.05303606321</v>
      </c>
      <c r="D526" s="15">
        <f t="shared" si="52"/>
        <v>113741.05303606321</v>
      </c>
      <c r="E526" s="15">
        <f t="shared" si="52"/>
        <v>0</v>
      </c>
      <c r="F526" s="15">
        <f t="shared" si="52"/>
        <v>0</v>
      </c>
      <c r="G526" s="15">
        <f t="shared" si="52"/>
        <v>1617</v>
      </c>
      <c r="H526" s="45"/>
      <c r="I526" s="45">
        <f t="shared" si="53"/>
        <v>900417.94686159247</v>
      </c>
      <c r="J526" s="45">
        <f t="shared" si="53"/>
        <v>114557.11517106321</v>
      </c>
      <c r="K526" s="45">
        <f t="shared" si="53"/>
        <v>583918.47845280007</v>
      </c>
      <c r="L526" s="45">
        <f t="shared" si="53"/>
        <v>199877.55323772921</v>
      </c>
      <c r="M526" s="45">
        <f t="shared" si="53"/>
        <v>2064.8000000000002</v>
      </c>
      <c r="N526" s="45"/>
      <c r="O526" s="45"/>
      <c r="P526" s="46"/>
      <c r="Q526" s="46"/>
      <c r="R526" s="46"/>
      <c r="S526" s="44"/>
      <c r="T526" s="44"/>
      <c r="U526" s="46"/>
    </row>
    <row r="527" spans="1:27" s="68" customFormat="1">
      <c r="A527" s="131"/>
      <c r="B527" s="84" t="s">
        <v>33</v>
      </c>
      <c r="C527" s="15">
        <f t="shared" si="52"/>
        <v>5262.7669328761312</v>
      </c>
      <c r="D527" s="15">
        <f t="shared" si="52"/>
        <v>3519.6409328761306</v>
      </c>
      <c r="E527" s="15">
        <f t="shared" si="52"/>
        <v>0</v>
      </c>
      <c r="F527" s="15">
        <f t="shared" si="52"/>
        <v>0</v>
      </c>
      <c r="G527" s="15">
        <f t="shared" si="52"/>
        <v>1743.1260000000002</v>
      </c>
      <c r="H527" s="45"/>
      <c r="I527" s="45">
        <f t="shared" si="53"/>
        <v>913578.79180736234</v>
      </c>
      <c r="J527" s="45">
        <f t="shared" si="53"/>
        <v>4379.770423166131</v>
      </c>
      <c r="K527" s="45">
        <f t="shared" si="53"/>
        <v>700704.66721117124</v>
      </c>
      <c r="L527" s="45">
        <f t="shared" si="53"/>
        <v>206303.42817302496</v>
      </c>
      <c r="M527" s="45">
        <f t="shared" si="53"/>
        <v>2190.9260000000004</v>
      </c>
      <c r="N527" s="45"/>
      <c r="O527" s="45"/>
      <c r="P527" s="46"/>
      <c r="Q527" s="46"/>
      <c r="R527" s="46"/>
      <c r="S527" s="44"/>
      <c r="T527" s="44"/>
      <c r="U527" s="47"/>
      <c r="V527" s="47"/>
      <c r="W527" s="47"/>
      <c r="X527" s="47"/>
      <c r="Y527" s="47"/>
      <c r="Z527" s="47"/>
      <c r="AA527" s="47"/>
    </row>
    <row r="528" spans="1:27" s="68" customFormat="1">
      <c r="A528" s="132"/>
      <c r="B528" s="84" t="s">
        <v>34</v>
      </c>
      <c r="C528" s="15">
        <f t="shared" si="52"/>
        <v>5673.2627536404698</v>
      </c>
      <c r="D528" s="15">
        <f t="shared" si="52"/>
        <v>3794.1729256404692</v>
      </c>
      <c r="E528" s="15">
        <f t="shared" si="52"/>
        <v>0</v>
      </c>
      <c r="F528" s="15">
        <f t="shared" si="52"/>
        <v>0</v>
      </c>
      <c r="G528" s="15">
        <f t="shared" si="52"/>
        <v>1879.0898280000004</v>
      </c>
      <c r="H528" s="45"/>
      <c r="I528" s="45">
        <f t="shared" si="53"/>
        <v>1012761.8115656361</v>
      </c>
      <c r="J528" s="45">
        <f t="shared" si="53"/>
        <v>35148.749408406133</v>
      </c>
      <c r="K528" s="45">
        <f t="shared" si="53"/>
        <v>734438.32202057447</v>
      </c>
      <c r="L528" s="45">
        <f t="shared" si="53"/>
        <v>240847.85030865553</v>
      </c>
      <c r="M528" s="45">
        <f t="shared" si="53"/>
        <v>2326.8898280000003</v>
      </c>
      <c r="N528" s="45"/>
      <c r="O528" s="45"/>
      <c r="P528" s="46"/>
      <c r="Q528" s="46"/>
      <c r="R528" s="46"/>
      <c r="S528" s="44"/>
      <c r="T528" s="44"/>
      <c r="U528" s="46"/>
      <c r="V528" s="46"/>
      <c r="W528" s="46"/>
      <c r="X528" s="46"/>
      <c r="Y528" s="46"/>
      <c r="Z528" s="46"/>
      <c r="AA528" s="46"/>
    </row>
    <row r="529" spans="1:27" s="40" customFormat="1" ht="26.25" customHeight="1">
      <c r="A529" s="36" t="s">
        <v>159</v>
      </c>
      <c r="B529" s="126" t="s">
        <v>6</v>
      </c>
      <c r="C529" s="126"/>
      <c r="D529" s="126"/>
      <c r="E529" s="126"/>
      <c r="F529" s="126"/>
      <c r="G529" s="126"/>
      <c r="H529" s="35"/>
      <c r="I529" s="6">
        <f>C455+C484</f>
        <v>72621.779139999999</v>
      </c>
      <c r="J529" s="6">
        <f>D455+D484</f>
        <v>0</v>
      </c>
      <c r="K529" s="6">
        <f t="shared" ref="K529:M529" si="54">E455+E484</f>
        <v>0</v>
      </c>
      <c r="L529" s="6">
        <f t="shared" si="54"/>
        <v>72621.779139999999</v>
      </c>
      <c r="M529" s="6">
        <f t="shared" si="54"/>
        <v>0</v>
      </c>
      <c r="N529" s="5"/>
      <c r="O529" s="5"/>
      <c r="P529" s="5"/>
      <c r="Q529" s="5"/>
      <c r="R529" s="5"/>
      <c r="S529" s="8"/>
      <c r="T529" s="8"/>
      <c r="U529" s="5"/>
    </row>
    <row r="530" spans="1:27" s="5" customFormat="1" ht="19.5" customHeight="1">
      <c r="A530" s="120" t="s">
        <v>19</v>
      </c>
      <c r="B530" s="121"/>
      <c r="C530" s="121"/>
      <c r="D530" s="121"/>
      <c r="E530" s="121"/>
      <c r="F530" s="121"/>
      <c r="G530" s="122"/>
      <c r="H530" s="35"/>
      <c r="I530" s="6">
        <f>C456+C485</f>
        <v>47952.773970000002</v>
      </c>
      <c r="J530" s="6">
        <f t="shared" ref="J530:M530" si="55">D456+D485</f>
        <v>0</v>
      </c>
      <c r="K530" s="6">
        <f t="shared" si="55"/>
        <v>0</v>
      </c>
      <c r="L530" s="6">
        <f t="shared" si="55"/>
        <v>47952.773970000002</v>
      </c>
      <c r="M530" s="6">
        <f t="shared" si="55"/>
        <v>0</v>
      </c>
      <c r="S530" s="8"/>
      <c r="T530" s="8"/>
    </row>
    <row r="531" spans="1:27" s="40" customFormat="1" ht="25.5">
      <c r="A531" s="123" t="s">
        <v>165</v>
      </c>
      <c r="B531" s="9" t="s">
        <v>196</v>
      </c>
      <c r="C531" s="12">
        <f t="shared" ref="C531:C553" si="56">D531+E531+F531+G531</f>
        <v>661.42962773684087</v>
      </c>
      <c r="D531" s="12">
        <f>D532+D533+D534+D535+D536</f>
        <v>0</v>
      </c>
      <c r="E531" s="12">
        <f>E532+E533+E534+E535+E536</f>
        <v>86.1</v>
      </c>
      <c r="F531" s="12">
        <f>F532+F533+F534+F535+F536</f>
        <v>575.32962773684085</v>
      </c>
      <c r="G531" s="12">
        <f>G532+G533+G534+G535+G536</f>
        <v>0</v>
      </c>
      <c r="H531" s="3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8"/>
      <c r="T531" s="8"/>
      <c r="U531" s="5"/>
      <c r="V531" s="5"/>
      <c r="W531" s="5"/>
      <c r="X531" s="5"/>
      <c r="Y531" s="5"/>
      <c r="Z531" s="5"/>
      <c r="AA531" s="5"/>
    </row>
    <row r="532" spans="1:27" s="5" customFormat="1">
      <c r="A532" s="124"/>
      <c r="B532" s="73" t="s">
        <v>20</v>
      </c>
      <c r="C532" s="12">
        <f t="shared" si="56"/>
        <v>180.25</v>
      </c>
      <c r="D532" s="12">
        <v>0</v>
      </c>
      <c r="E532" s="12">
        <f>51.9+34.2</f>
        <v>86.1</v>
      </c>
      <c r="F532" s="12">
        <v>94.15</v>
      </c>
      <c r="G532" s="12">
        <v>0</v>
      </c>
      <c r="H532" s="35"/>
      <c r="S532" s="8"/>
      <c r="T532" s="8"/>
    </row>
    <row r="533" spans="1:27" s="5" customFormat="1">
      <c r="A533" s="124"/>
      <c r="B533" s="73" t="s">
        <v>10</v>
      </c>
      <c r="C533" s="12">
        <f t="shared" si="56"/>
        <v>150</v>
      </c>
      <c r="D533" s="12">
        <v>0</v>
      </c>
      <c r="E533" s="12">
        <v>0</v>
      </c>
      <c r="F533" s="12">
        <v>150</v>
      </c>
      <c r="G533" s="12">
        <v>0</v>
      </c>
      <c r="H533" s="35"/>
      <c r="S533" s="8"/>
      <c r="T533" s="8"/>
    </row>
    <row r="534" spans="1:27" s="5" customFormat="1">
      <c r="A534" s="124"/>
      <c r="B534" s="73" t="s">
        <v>32</v>
      </c>
      <c r="C534" s="12">
        <f t="shared" si="56"/>
        <v>104.640890228</v>
      </c>
      <c r="D534" s="12">
        <v>0</v>
      </c>
      <c r="E534" s="12">
        <v>0</v>
      </c>
      <c r="F534" s="12">
        <v>104.640890228</v>
      </c>
      <c r="G534" s="12">
        <v>0</v>
      </c>
      <c r="H534" s="35"/>
      <c r="S534" s="8"/>
      <c r="T534" s="8"/>
      <c r="U534" s="40"/>
    </row>
    <row r="535" spans="1:27" s="5" customFormat="1">
      <c r="A535" s="124"/>
      <c r="B535" s="73" t="s">
        <v>33</v>
      </c>
      <c r="C535" s="12">
        <f t="shared" si="56"/>
        <v>110.29149830031201</v>
      </c>
      <c r="D535" s="12">
        <v>0</v>
      </c>
      <c r="E535" s="12">
        <v>0</v>
      </c>
      <c r="F535" s="12">
        <v>110.29149830031201</v>
      </c>
      <c r="G535" s="12">
        <v>0</v>
      </c>
      <c r="H535" s="35"/>
      <c r="S535" s="8"/>
      <c r="T535" s="8"/>
      <c r="V535" s="40"/>
      <c r="W535" s="40"/>
      <c r="X535" s="40"/>
      <c r="Y535" s="40"/>
      <c r="Z535" s="40"/>
      <c r="AA535" s="40"/>
    </row>
    <row r="536" spans="1:27" s="5" customFormat="1">
      <c r="A536" s="125"/>
      <c r="B536" s="73" t="s">
        <v>34</v>
      </c>
      <c r="C536" s="12">
        <f t="shared" si="56"/>
        <v>116.24723920852887</v>
      </c>
      <c r="D536" s="12">
        <v>0</v>
      </c>
      <c r="E536" s="12">
        <v>0</v>
      </c>
      <c r="F536" s="12">
        <v>116.24723920852887</v>
      </c>
      <c r="G536" s="12">
        <v>0</v>
      </c>
      <c r="H536" s="35"/>
      <c r="S536" s="8"/>
      <c r="T536" s="8"/>
    </row>
    <row r="537" spans="1:27" s="40" customFormat="1" ht="55.5" customHeight="1">
      <c r="A537" s="123" t="s">
        <v>198</v>
      </c>
      <c r="B537" s="9" t="s">
        <v>197</v>
      </c>
      <c r="C537" s="12">
        <f t="shared" si="56"/>
        <v>87.1</v>
      </c>
      <c r="D537" s="12">
        <f>D538+D539+D540+D541+D542</f>
        <v>0</v>
      </c>
      <c r="E537" s="12">
        <f>E538+E539+E540+E541+E542</f>
        <v>86.1</v>
      </c>
      <c r="F537" s="12">
        <f>F538+F539+F540+F541+F542</f>
        <v>1</v>
      </c>
      <c r="G537" s="12">
        <f>G538+G539+G540+G541+G542</f>
        <v>0</v>
      </c>
      <c r="H537" s="3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8"/>
      <c r="T537" s="8"/>
      <c r="U537" s="5"/>
      <c r="V537" s="5"/>
      <c r="W537" s="5"/>
      <c r="X537" s="5"/>
      <c r="Y537" s="5"/>
      <c r="Z537" s="5"/>
      <c r="AA537" s="5"/>
    </row>
    <row r="538" spans="1:27" s="5" customFormat="1">
      <c r="A538" s="124"/>
      <c r="B538" s="73" t="s">
        <v>20</v>
      </c>
      <c r="C538" s="12">
        <f t="shared" si="56"/>
        <v>87.1</v>
      </c>
      <c r="D538" s="12">
        <v>0</v>
      </c>
      <c r="E538" s="12">
        <f>51.9+34.2</f>
        <v>86.1</v>
      </c>
      <c r="F538" s="12">
        <v>1</v>
      </c>
      <c r="G538" s="12">
        <v>0</v>
      </c>
      <c r="H538" s="35"/>
      <c r="S538" s="8"/>
      <c r="T538" s="8"/>
    </row>
    <row r="539" spans="1:27" s="5" customFormat="1">
      <c r="A539" s="124"/>
      <c r="B539" s="73" t="s">
        <v>10</v>
      </c>
      <c r="C539" s="12">
        <f t="shared" si="56"/>
        <v>0</v>
      </c>
      <c r="D539" s="12">
        <v>0</v>
      </c>
      <c r="E539" s="12">
        <v>0</v>
      </c>
      <c r="F539" s="12">
        <v>0</v>
      </c>
      <c r="G539" s="12">
        <v>0</v>
      </c>
      <c r="H539" s="35"/>
      <c r="S539" s="8"/>
      <c r="T539" s="8"/>
    </row>
    <row r="540" spans="1:27" s="5" customFormat="1">
      <c r="A540" s="124"/>
      <c r="B540" s="73" t="s">
        <v>32</v>
      </c>
      <c r="C540" s="12">
        <f t="shared" si="56"/>
        <v>0</v>
      </c>
      <c r="D540" s="12">
        <v>0</v>
      </c>
      <c r="E540" s="12">
        <v>0</v>
      </c>
      <c r="F540" s="12">
        <v>0</v>
      </c>
      <c r="G540" s="12">
        <v>0</v>
      </c>
      <c r="H540" s="35"/>
      <c r="S540" s="8"/>
      <c r="T540" s="8"/>
      <c r="U540" s="40"/>
    </row>
    <row r="541" spans="1:27" s="5" customFormat="1">
      <c r="A541" s="124"/>
      <c r="B541" s="73" t="s">
        <v>33</v>
      </c>
      <c r="C541" s="12">
        <f t="shared" si="56"/>
        <v>0</v>
      </c>
      <c r="D541" s="12">
        <v>0</v>
      </c>
      <c r="E541" s="12">
        <v>0</v>
      </c>
      <c r="F541" s="12">
        <v>0</v>
      </c>
      <c r="G541" s="12">
        <v>0</v>
      </c>
      <c r="H541" s="35"/>
      <c r="S541" s="8"/>
      <c r="T541" s="8"/>
      <c r="V541" s="40"/>
      <c r="W541" s="40"/>
      <c r="X541" s="40"/>
      <c r="Y541" s="40"/>
      <c r="Z541" s="40"/>
      <c r="AA541" s="40"/>
    </row>
    <row r="542" spans="1:27" s="5" customFormat="1">
      <c r="A542" s="125"/>
      <c r="B542" s="73" t="s">
        <v>34</v>
      </c>
      <c r="C542" s="12">
        <f t="shared" si="56"/>
        <v>0</v>
      </c>
      <c r="D542" s="12">
        <v>0</v>
      </c>
      <c r="E542" s="12">
        <v>0</v>
      </c>
      <c r="F542" s="12">
        <v>0</v>
      </c>
      <c r="G542" s="12">
        <v>0</v>
      </c>
      <c r="H542" s="35"/>
      <c r="S542" s="8"/>
      <c r="T542" s="8"/>
    </row>
    <row r="543" spans="1:27" s="40" customFormat="1" ht="108.75" customHeight="1">
      <c r="A543" s="123" t="s">
        <v>166</v>
      </c>
      <c r="B543" s="9" t="s">
        <v>195</v>
      </c>
      <c r="C543" s="12">
        <f t="shared" si="56"/>
        <v>880.59699999999998</v>
      </c>
      <c r="D543" s="12">
        <f>D544+D545+D546+D547+D548</f>
        <v>0</v>
      </c>
      <c r="E543" s="12">
        <f>E544+E545+E546+E547+E548</f>
        <v>573.5</v>
      </c>
      <c r="F543" s="12">
        <f>F544+F545+F546+F547+F548</f>
        <v>307.09699999999998</v>
      </c>
      <c r="G543" s="12">
        <f>G544+G545+G546+G547+G548</f>
        <v>0</v>
      </c>
      <c r="H543" s="3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8"/>
      <c r="T543" s="8"/>
      <c r="U543" s="5"/>
      <c r="V543" s="5"/>
      <c r="W543" s="5"/>
      <c r="X543" s="5"/>
      <c r="Y543" s="5"/>
      <c r="Z543" s="5"/>
      <c r="AA543" s="5"/>
    </row>
    <row r="544" spans="1:27" s="5" customFormat="1">
      <c r="A544" s="124"/>
      <c r="B544" s="73" t="s">
        <v>20</v>
      </c>
      <c r="C544" s="12">
        <f t="shared" si="56"/>
        <v>880.59699999999998</v>
      </c>
      <c r="D544" s="12">
        <v>0</v>
      </c>
      <c r="E544" s="12">
        <v>573.5</v>
      </c>
      <c r="F544" s="12">
        <v>307.09699999999998</v>
      </c>
      <c r="G544" s="12">
        <v>0</v>
      </c>
      <c r="H544" s="35"/>
      <c r="I544" s="60"/>
      <c r="J544" s="39"/>
      <c r="K544" s="39"/>
      <c r="L544" s="39"/>
      <c r="M544" s="39"/>
      <c r="N544" s="39"/>
      <c r="O544" s="39"/>
      <c r="P544" s="39"/>
      <c r="Q544" s="39"/>
      <c r="R544" s="39"/>
      <c r="S544" s="8"/>
      <c r="T544" s="8"/>
    </row>
    <row r="545" spans="1:27" s="5" customFormat="1">
      <c r="A545" s="124"/>
      <c r="B545" s="73" t="s">
        <v>10</v>
      </c>
      <c r="C545" s="12">
        <f t="shared" si="56"/>
        <v>0</v>
      </c>
      <c r="D545" s="12">
        <v>0</v>
      </c>
      <c r="E545" s="12">
        <v>0</v>
      </c>
      <c r="F545" s="12">
        <v>0</v>
      </c>
      <c r="G545" s="12">
        <v>0</v>
      </c>
      <c r="H545" s="35"/>
      <c r="I545" s="60"/>
      <c r="J545" s="39"/>
      <c r="K545" s="39"/>
      <c r="L545" s="39"/>
      <c r="M545" s="39"/>
      <c r="N545" s="39"/>
      <c r="O545" s="39"/>
      <c r="P545" s="39"/>
      <c r="Q545" s="39"/>
      <c r="R545" s="39"/>
      <c r="S545" s="8"/>
      <c r="T545" s="8"/>
    </row>
    <row r="546" spans="1:27" s="5" customFormat="1">
      <c r="A546" s="124"/>
      <c r="B546" s="73" t="s">
        <v>32</v>
      </c>
      <c r="C546" s="12">
        <f t="shared" si="56"/>
        <v>0</v>
      </c>
      <c r="D546" s="12">
        <v>0</v>
      </c>
      <c r="E546" s="12">
        <v>0</v>
      </c>
      <c r="F546" s="12">
        <v>0</v>
      </c>
      <c r="G546" s="12">
        <v>0</v>
      </c>
      <c r="H546" s="35"/>
      <c r="I546" s="60"/>
      <c r="J546" s="39"/>
      <c r="K546" s="39"/>
      <c r="L546" s="39"/>
      <c r="M546" s="39"/>
      <c r="N546" s="39"/>
      <c r="O546" s="39"/>
      <c r="P546" s="39"/>
      <c r="Q546" s="39"/>
      <c r="R546" s="39"/>
      <c r="S546" s="8"/>
      <c r="T546" s="8"/>
    </row>
    <row r="547" spans="1:27" s="5" customFormat="1">
      <c r="A547" s="124"/>
      <c r="B547" s="73" t="s">
        <v>33</v>
      </c>
      <c r="C547" s="12">
        <f t="shared" si="56"/>
        <v>0</v>
      </c>
      <c r="D547" s="12">
        <v>0</v>
      </c>
      <c r="E547" s="12">
        <v>0</v>
      </c>
      <c r="F547" s="12">
        <v>0</v>
      </c>
      <c r="G547" s="12">
        <v>0</v>
      </c>
      <c r="H547" s="35"/>
      <c r="I547" s="60"/>
      <c r="J547" s="39"/>
      <c r="K547" s="39"/>
      <c r="L547" s="39"/>
      <c r="M547" s="39"/>
      <c r="N547" s="39"/>
      <c r="O547" s="39"/>
      <c r="P547" s="39"/>
      <c r="Q547" s="39"/>
      <c r="R547" s="39"/>
      <c r="S547" s="8"/>
      <c r="T547" s="8"/>
      <c r="U547" s="77"/>
    </row>
    <row r="548" spans="1:27" s="5" customFormat="1">
      <c r="A548" s="125"/>
      <c r="B548" s="73" t="s">
        <v>34</v>
      </c>
      <c r="C548" s="12">
        <f t="shared" si="56"/>
        <v>0</v>
      </c>
      <c r="D548" s="12">
        <v>0</v>
      </c>
      <c r="E548" s="12">
        <v>0</v>
      </c>
      <c r="F548" s="12">
        <v>0</v>
      </c>
      <c r="G548" s="12">
        <v>0</v>
      </c>
      <c r="H548" s="35"/>
      <c r="I548" s="60"/>
      <c r="J548" s="39"/>
      <c r="K548" s="39"/>
      <c r="L548" s="39"/>
      <c r="M548" s="39"/>
      <c r="N548" s="39"/>
      <c r="O548" s="39"/>
      <c r="P548" s="39"/>
      <c r="Q548" s="39"/>
      <c r="R548" s="39"/>
      <c r="S548" s="8"/>
      <c r="T548" s="8"/>
    </row>
    <row r="549" spans="1:27" s="40" customFormat="1" ht="30" customHeight="1">
      <c r="A549" s="123" t="s">
        <v>167</v>
      </c>
      <c r="B549" s="9" t="s">
        <v>225</v>
      </c>
      <c r="C549" s="12">
        <f>D549+E549+F549+G549</f>
        <v>6563.4852724000002</v>
      </c>
      <c r="D549" s="12">
        <f>SUM(D550:D554)</f>
        <v>0</v>
      </c>
      <c r="E549" s="12">
        <f>SUM(E550:E554)</f>
        <v>353</v>
      </c>
      <c r="F549" s="12">
        <f>SUM(F550:F554)</f>
        <v>6210.4852724000002</v>
      </c>
      <c r="G549" s="12">
        <f>SUM(G550:G554)</f>
        <v>0</v>
      </c>
      <c r="H549" s="3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8"/>
      <c r="T549" s="8"/>
      <c r="U549" s="5"/>
      <c r="V549" s="5"/>
      <c r="W549" s="5"/>
      <c r="X549" s="5"/>
      <c r="Y549" s="5"/>
      <c r="Z549" s="5"/>
      <c r="AA549" s="5"/>
    </row>
    <row r="550" spans="1:27" s="5" customFormat="1">
      <c r="A550" s="124"/>
      <c r="B550" s="73" t="s">
        <v>20</v>
      </c>
      <c r="C550" s="12">
        <f t="shared" si="56"/>
        <v>999.72</v>
      </c>
      <c r="D550" s="12">
        <v>0</v>
      </c>
      <c r="E550" s="12">
        <v>0</v>
      </c>
      <c r="F550" s="12">
        <v>999.72</v>
      </c>
      <c r="G550" s="12">
        <v>0</v>
      </c>
      <c r="H550" s="35"/>
      <c r="I550" s="60"/>
      <c r="J550" s="39"/>
      <c r="K550" s="39"/>
      <c r="L550" s="39"/>
      <c r="M550" s="39"/>
      <c r="N550" s="39"/>
      <c r="O550" s="39"/>
      <c r="P550" s="39"/>
      <c r="Q550" s="39"/>
      <c r="R550" s="39"/>
      <c r="S550" s="8"/>
      <c r="T550" s="8"/>
    </row>
    <row r="551" spans="1:27" s="5" customFormat="1">
      <c r="A551" s="124"/>
      <c r="B551" s="73" t="s">
        <v>10</v>
      </c>
      <c r="C551" s="12">
        <f t="shared" si="56"/>
        <v>1400.3000000000002</v>
      </c>
      <c r="D551" s="12">
        <v>0</v>
      </c>
      <c r="E551" s="12">
        <v>81.900000000000006</v>
      </c>
      <c r="F551" s="12">
        <v>1318.4</v>
      </c>
      <c r="G551" s="12">
        <v>0</v>
      </c>
      <c r="H551" s="35"/>
      <c r="I551" s="60"/>
      <c r="J551" s="39"/>
      <c r="K551" s="39"/>
      <c r="L551" s="39"/>
      <c r="M551" s="39"/>
      <c r="N551" s="39"/>
      <c r="O551" s="39"/>
      <c r="P551" s="39"/>
      <c r="Q551" s="39"/>
      <c r="R551" s="39"/>
      <c r="S551" s="8"/>
      <c r="T551" s="8"/>
    </row>
    <row r="552" spans="1:27" s="5" customFormat="1">
      <c r="A552" s="124"/>
      <c r="B552" s="73" t="s">
        <v>32</v>
      </c>
      <c r="C552" s="12">
        <f t="shared" si="56"/>
        <v>1315.9</v>
      </c>
      <c r="D552" s="12">
        <v>0</v>
      </c>
      <c r="E552" s="12">
        <v>86</v>
      </c>
      <c r="F552" s="12">
        <v>1229.9000000000001</v>
      </c>
      <c r="G552" s="12">
        <v>0</v>
      </c>
      <c r="H552" s="35"/>
      <c r="I552" s="60"/>
      <c r="J552" s="39"/>
      <c r="K552" s="39"/>
      <c r="L552" s="39"/>
      <c r="M552" s="39"/>
      <c r="N552" s="39"/>
      <c r="O552" s="39"/>
      <c r="P552" s="39"/>
      <c r="Q552" s="39"/>
      <c r="R552" s="39"/>
      <c r="S552" s="8"/>
      <c r="T552" s="8"/>
    </row>
    <row r="553" spans="1:27" s="5" customFormat="1">
      <c r="A553" s="124"/>
      <c r="B553" s="73" t="s">
        <v>33</v>
      </c>
      <c r="C553" s="12">
        <f t="shared" si="56"/>
        <v>1386.5606</v>
      </c>
      <c r="D553" s="12">
        <v>0</v>
      </c>
      <c r="E553" s="12">
        <v>90.3</v>
      </c>
      <c r="F553" s="12">
        <v>1296.2606000000001</v>
      </c>
      <c r="G553" s="12">
        <v>0</v>
      </c>
      <c r="H553" s="35"/>
      <c r="I553" s="60"/>
      <c r="J553" s="39"/>
      <c r="K553" s="39"/>
      <c r="L553" s="39"/>
      <c r="M553" s="39"/>
      <c r="N553" s="39"/>
      <c r="O553" s="39"/>
      <c r="P553" s="39"/>
      <c r="Q553" s="39"/>
      <c r="R553" s="39"/>
      <c r="S553" s="8"/>
      <c r="T553" s="8"/>
      <c r="U553" s="77"/>
    </row>
    <row r="554" spans="1:27" s="5" customFormat="1">
      <c r="A554" s="125"/>
      <c r="B554" s="73" t="s">
        <v>34</v>
      </c>
      <c r="C554" s="12">
        <f>D554+E554+F554+G554</f>
        <v>1461.0046724000001</v>
      </c>
      <c r="D554" s="12">
        <v>0</v>
      </c>
      <c r="E554" s="12">
        <v>94.800000000000011</v>
      </c>
      <c r="F554" s="12">
        <v>1366.2046724000002</v>
      </c>
      <c r="G554" s="12">
        <v>0</v>
      </c>
      <c r="H554" s="35"/>
      <c r="I554" s="60"/>
      <c r="J554" s="39"/>
      <c r="K554" s="39"/>
      <c r="L554" s="39"/>
      <c r="M554" s="39"/>
      <c r="N554" s="39"/>
      <c r="O554" s="39"/>
      <c r="P554" s="39"/>
      <c r="Q554" s="39"/>
      <c r="R554" s="39"/>
      <c r="S554" s="8"/>
      <c r="T554" s="8"/>
    </row>
    <row r="555" spans="1:27" s="5" customFormat="1" ht="22.5" customHeight="1">
      <c r="A555" s="145" t="s">
        <v>14</v>
      </c>
      <c r="B555" s="146"/>
      <c r="C555" s="146"/>
      <c r="D555" s="146"/>
      <c r="E555" s="146"/>
      <c r="F555" s="146"/>
      <c r="G555" s="147"/>
      <c r="H555" s="62"/>
      <c r="I555" s="60"/>
      <c r="J555" s="39"/>
      <c r="K555" s="39"/>
      <c r="L555" s="39"/>
      <c r="M555" s="39"/>
      <c r="N555" s="39"/>
      <c r="O555" s="39"/>
      <c r="P555" s="39"/>
      <c r="Q555" s="39"/>
      <c r="R555" s="39"/>
      <c r="S555" s="8"/>
      <c r="T555" s="8"/>
    </row>
    <row r="556" spans="1:27" s="33" customFormat="1" ht="57.75" customHeight="1">
      <c r="A556" s="123" t="s">
        <v>228</v>
      </c>
      <c r="B556" s="9" t="s">
        <v>170</v>
      </c>
      <c r="C556" s="12">
        <f t="shared" ref="C556:C573" si="57">D556+E556+F556+G556</f>
        <v>78110.916408000005</v>
      </c>
      <c r="D556" s="12">
        <f>D557+D558+D559+D560+D561</f>
        <v>0</v>
      </c>
      <c r="E556" s="12">
        <f>E557+E558+E559+E560+E561</f>
        <v>0</v>
      </c>
      <c r="F556" s="12">
        <f>F557+F558+F559+F560+F561</f>
        <v>78110.916408000005</v>
      </c>
      <c r="G556" s="12">
        <f>G557+G558+G559+G560+G561</f>
        <v>0</v>
      </c>
      <c r="H556" s="35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8"/>
      <c r="T556" s="8"/>
      <c r="U556" s="22"/>
      <c r="V556" s="5"/>
      <c r="W556" s="5"/>
      <c r="X556" s="5"/>
      <c r="Y556" s="5"/>
      <c r="Z556" s="5"/>
      <c r="AA556" s="5"/>
    </row>
    <row r="557" spans="1:27" s="5" customFormat="1" ht="12.95" customHeight="1">
      <c r="A557" s="124"/>
      <c r="B557" s="73" t="s">
        <v>20</v>
      </c>
      <c r="C557" s="12">
        <f t="shared" si="57"/>
        <v>15758.45638</v>
      </c>
      <c r="D557" s="74">
        <v>0</v>
      </c>
      <c r="E557" s="74">
        <v>0</v>
      </c>
      <c r="F557" s="74">
        <v>15758.45638</v>
      </c>
      <c r="G557" s="74">
        <v>0</v>
      </c>
      <c r="H557" s="35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8"/>
      <c r="T557" s="8"/>
      <c r="U557" s="39"/>
    </row>
    <row r="558" spans="1:27" s="5" customFormat="1" ht="12.95" customHeight="1">
      <c r="A558" s="124"/>
      <c r="B558" s="73" t="s">
        <v>10</v>
      </c>
      <c r="C558" s="12">
        <f t="shared" si="57"/>
        <v>14986.373</v>
      </c>
      <c r="D558" s="74">
        <v>0</v>
      </c>
      <c r="E558" s="74">
        <v>0</v>
      </c>
      <c r="F558" s="12">
        <v>14986.373</v>
      </c>
      <c r="G558" s="74">
        <v>0</v>
      </c>
      <c r="H558" s="35">
        <v>1.0569999999999999</v>
      </c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8"/>
      <c r="T558" s="8"/>
    </row>
    <row r="559" spans="1:27" s="5" customFormat="1" ht="12.95" customHeight="1">
      <c r="A559" s="124"/>
      <c r="B559" s="73" t="s">
        <v>32</v>
      </c>
      <c r="C559" s="12">
        <f t="shared" si="57"/>
        <v>15720.146000000001</v>
      </c>
      <c r="D559" s="74">
        <v>0</v>
      </c>
      <c r="E559" s="74">
        <v>0</v>
      </c>
      <c r="F559" s="12">
        <v>15720.146000000001</v>
      </c>
      <c r="G559" s="74">
        <v>0</v>
      </c>
      <c r="H559" s="35">
        <v>1.054</v>
      </c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8"/>
      <c r="T559" s="8"/>
      <c r="U559" s="40"/>
    </row>
    <row r="560" spans="1:27" s="5" customFormat="1" ht="12.95" customHeight="1">
      <c r="A560" s="124"/>
      <c r="B560" s="73" t="s">
        <v>33</v>
      </c>
      <c r="C560" s="12">
        <f t="shared" si="57"/>
        <v>15406.982</v>
      </c>
      <c r="D560" s="74">
        <v>0</v>
      </c>
      <c r="E560" s="74">
        <v>0</v>
      </c>
      <c r="F560" s="12">
        <v>15406.982</v>
      </c>
      <c r="G560" s="74">
        <v>0</v>
      </c>
      <c r="H560" s="35">
        <v>1.054</v>
      </c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8"/>
      <c r="T560" s="8"/>
      <c r="U560" s="7"/>
      <c r="V560" s="39"/>
      <c r="W560" s="39"/>
      <c r="X560" s="39"/>
      <c r="Y560" s="39"/>
      <c r="Z560" s="39"/>
      <c r="AA560" s="39"/>
    </row>
    <row r="561" spans="1:27" s="5" customFormat="1" ht="12.95" customHeight="1">
      <c r="A561" s="125"/>
      <c r="B561" s="73" t="s">
        <v>34</v>
      </c>
      <c r="C561" s="12">
        <f t="shared" si="57"/>
        <v>16238.959028000001</v>
      </c>
      <c r="D561" s="74">
        <v>0</v>
      </c>
      <c r="E561" s="74">
        <v>0</v>
      </c>
      <c r="F561" s="12">
        <f>F560*H561</f>
        <v>16238.959028000001</v>
      </c>
      <c r="G561" s="74">
        <v>0</v>
      </c>
      <c r="H561" s="35">
        <v>1.054</v>
      </c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8"/>
      <c r="T561" s="8"/>
      <c r="U561" s="7"/>
      <c r="V561" s="39"/>
      <c r="W561" s="39"/>
      <c r="X561" s="39"/>
      <c r="Y561" s="39"/>
      <c r="Z561" s="39"/>
      <c r="AA561" s="39"/>
    </row>
    <row r="562" spans="1:27" s="5" customFormat="1" ht="102" customHeight="1">
      <c r="A562" s="112" t="s">
        <v>227</v>
      </c>
      <c r="B562" s="21" t="s">
        <v>199</v>
      </c>
      <c r="C562" s="12">
        <f t="shared" si="57"/>
        <v>50310.364154401075</v>
      </c>
      <c r="D562" s="12">
        <f>D563+D564+D565+D566+D567</f>
        <v>0</v>
      </c>
      <c r="E562" s="12">
        <f>E563+E564+E565+E566+E567</f>
        <v>16251.04</v>
      </c>
      <c r="F562" s="12">
        <f>F563+F564+F565+F566+F567</f>
        <v>34059.324154401074</v>
      </c>
      <c r="G562" s="12">
        <f>G563+G564+G565+G566+G567</f>
        <v>0</v>
      </c>
      <c r="H562" s="35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8"/>
      <c r="T562" s="8"/>
      <c r="U562" s="7"/>
      <c r="V562" s="22"/>
      <c r="W562" s="22"/>
      <c r="X562" s="22"/>
      <c r="Y562" s="22"/>
      <c r="Z562" s="22"/>
      <c r="AA562" s="22"/>
    </row>
    <row r="563" spans="1:27" s="5" customFormat="1" ht="12.95" customHeight="1">
      <c r="A563" s="112"/>
      <c r="B563" s="73" t="s">
        <v>20</v>
      </c>
      <c r="C563" s="74">
        <f t="shared" si="57"/>
        <v>34447.770000000004</v>
      </c>
      <c r="D563" s="74">
        <v>0</v>
      </c>
      <c r="E563" s="74">
        <v>16251.04</v>
      </c>
      <c r="F563" s="74">
        <v>18196.73</v>
      </c>
      <c r="G563" s="74">
        <v>0</v>
      </c>
      <c r="H563" s="35"/>
      <c r="I563" s="75">
        <f t="shared" ref="I563:L567" si="58">D563-D569</f>
        <v>0</v>
      </c>
      <c r="J563" s="75">
        <f t="shared" si="58"/>
        <v>15902.013000000001</v>
      </c>
      <c r="K563" s="75">
        <f t="shared" si="58"/>
        <v>17897.188999999998</v>
      </c>
      <c r="L563" s="75">
        <f t="shared" si="58"/>
        <v>0</v>
      </c>
      <c r="M563" s="7"/>
      <c r="N563" s="7"/>
      <c r="O563" s="7"/>
      <c r="P563" s="7"/>
      <c r="Q563" s="7"/>
      <c r="R563" s="7"/>
      <c r="S563" s="8"/>
      <c r="T563" s="8"/>
      <c r="U563" s="7"/>
      <c r="V563" s="39"/>
      <c r="W563" s="39"/>
      <c r="X563" s="39"/>
      <c r="Y563" s="39"/>
      <c r="Z563" s="39"/>
      <c r="AA563" s="39"/>
    </row>
    <row r="564" spans="1:27" s="5" customFormat="1" ht="12.95" customHeight="1">
      <c r="A564" s="112"/>
      <c r="B564" s="73" t="s">
        <v>10</v>
      </c>
      <c r="C564" s="74">
        <f t="shared" si="57"/>
        <v>3658.498</v>
      </c>
      <c r="D564" s="74">
        <v>0</v>
      </c>
      <c r="E564" s="74">
        <v>0</v>
      </c>
      <c r="F564" s="74">
        <v>3658.498</v>
      </c>
      <c r="G564" s="74">
        <v>0</v>
      </c>
      <c r="H564" s="35">
        <v>1.0569999999999999</v>
      </c>
      <c r="I564" s="75">
        <f t="shared" si="58"/>
        <v>0</v>
      </c>
      <c r="J564" s="75">
        <f t="shared" si="58"/>
        <v>0</v>
      </c>
      <c r="K564" s="75">
        <f t="shared" si="58"/>
        <v>3658.498</v>
      </c>
      <c r="L564" s="75">
        <f t="shared" si="58"/>
        <v>0</v>
      </c>
      <c r="M564" s="7"/>
      <c r="N564" s="7"/>
      <c r="O564" s="7"/>
      <c r="P564" s="7"/>
      <c r="Q564" s="7"/>
      <c r="R564" s="7"/>
      <c r="S564" s="8"/>
      <c r="T564" s="8"/>
      <c r="U564" s="7"/>
      <c r="V564" s="39"/>
      <c r="W564" s="39"/>
      <c r="X564" s="39"/>
      <c r="Y564" s="39"/>
      <c r="Z564" s="39"/>
      <c r="AA564" s="39"/>
    </row>
    <row r="565" spans="1:27" s="5" customFormat="1" ht="12.95" customHeight="1">
      <c r="A565" s="112"/>
      <c r="B565" s="73" t="s">
        <v>32</v>
      </c>
      <c r="C565" s="74">
        <f t="shared" si="57"/>
        <v>3856.0568920000001</v>
      </c>
      <c r="D565" s="74">
        <v>0</v>
      </c>
      <c r="E565" s="74">
        <v>0</v>
      </c>
      <c r="F565" s="74">
        <v>3856.0568920000001</v>
      </c>
      <c r="G565" s="74">
        <v>0</v>
      </c>
      <c r="H565" s="35">
        <v>1.054</v>
      </c>
      <c r="I565" s="75">
        <f t="shared" si="58"/>
        <v>0</v>
      </c>
      <c r="J565" s="75">
        <f t="shared" si="58"/>
        <v>0</v>
      </c>
      <c r="K565" s="75">
        <f t="shared" si="58"/>
        <v>3856.0568920000001</v>
      </c>
      <c r="L565" s="75">
        <f t="shared" si="58"/>
        <v>0</v>
      </c>
      <c r="M565" s="7"/>
      <c r="N565" s="7"/>
      <c r="O565" s="7"/>
      <c r="P565" s="7"/>
      <c r="Q565" s="7"/>
      <c r="R565" s="7"/>
      <c r="S565" s="8"/>
      <c r="T565" s="8"/>
      <c r="U565" s="7"/>
      <c r="V565" s="39"/>
      <c r="W565" s="39"/>
      <c r="X565" s="39"/>
      <c r="Y565" s="39"/>
      <c r="Z565" s="39"/>
      <c r="AA565" s="39"/>
    </row>
    <row r="566" spans="1:27" s="5" customFormat="1" ht="12.95" customHeight="1">
      <c r="A566" s="112"/>
      <c r="B566" s="73" t="s">
        <v>33</v>
      </c>
      <c r="C566" s="74">
        <f t="shared" si="57"/>
        <v>4064.2839641680002</v>
      </c>
      <c r="D566" s="74">
        <v>0</v>
      </c>
      <c r="E566" s="74">
        <v>0</v>
      </c>
      <c r="F566" s="74">
        <v>4064.2839641680002</v>
      </c>
      <c r="G566" s="74">
        <v>0</v>
      </c>
      <c r="H566" s="35">
        <v>1.054</v>
      </c>
      <c r="I566" s="75">
        <f t="shared" si="58"/>
        <v>0</v>
      </c>
      <c r="J566" s="75">
        <f t="shared" si="58"/>
        <v>0</v>
      </c>
      <c r="K566" s="75">
        <f t="shared" si="58"/>
        <v>4064.2839641680002</v>
      </c>
      <c r="L566" s="75">
        <f t="shared" si="58"/>
        <v>0</v>
      </c>
      <c r="M566" s="7"/>
      <c r="N566" s="7"/>
      <c r="O566" s="7"/>
      <c r="P566" s="7"/>
      <c r="Q566" s="7"/>
      <c r="R566" s="7"/>
      <c r="S566" s="8"/>
      <c r="T566" s="8"/>
      <c r="U566" s="7"/>
      <c r="V566" s="39"/>
      <c r="W566" s="39"/>
      <c r="X566" s="39"/>
      <c r="Y566" s="39"/>
      <c r="Z566" s="39"/>
      <c r="AA566" s="39"/>
    </row>
    <row r="567" spans="1:27" s="5" customFormat="1" ht="12.95" customHeight="1">
      <c r="A567" s="112"/>
      <c r="B567" s="73" t="s">
        <v>34</v>
      </c>
      <c r="C567" s="74">
        <f t="shared" si="57"/>
        <v>4283.7552982330726</v>
      </c>
      <c r="D567" s="74">
        <v>0</v>
      </c>
      <c r="E567" s="74">
        <v>0</v>
      </c>
      <c r="F567" s="74">
        <v>4283.7552982330726</v>
      </c>
      <c r="G567" s="74">
        <v>0</v>
      </c>
      <c r="H567" s="35">
        <v>1.054</v>
      </c>
      <c r="I567" s="75">
        <f t="shared" si="58"/>
        <v>0</v>
      </c>
      <c r="J567" s="75">
        <f t="shared" si="58"/>
        <v>0</v>
      </c>
      <c r="K567" s="75">
        <f t="shared" si="58"/>
        <v>4283.7552982330726</v>
      </c>
      <c r="L567" s="75">
        <f t="shared" si="58"/>
        <v>0</v>
      </c>
      <c r="M567" s="7"/>
      <c r="N567" s="7"/>
      <c r="O567" s="7"/>
      <c r="P567" s="7"/>
      <c r="Q567" s="7"/>
      <c r="R567" s="7"/>
      <c r="S567" s="8"/>
      <c r="T567" s="8"/>
      <c r="U567" s="7"/>
      <c r="V567" s="39"/>
      <c r="W567" s="39"/>
      <c r="X567" s="39"/>
      <c r="Y567" s="39"/>
      <c r="Z567" s="39"/>
      <c r="AA567" s="39"/>
    </row>
    <row r="568" spans="1:27" s="5" customFormat="1" ht="57.75" customHeight="1">
      <c r="A568" s="112" t="s">
        <v>226</v>
      </c>
      <c r="B568" s="21" t="s">
        <v>200</v>
      </c>
      <c r="C568" s="12">
        <f t="shared" si="57"/>
        <v>648.56799999999998</v>
      </c>
      <c r="D568" s="12">
        <f>D569+D570+D571+D572+D573</f>
        <v>0</v>
      </c>
      <c r="E568" s="12">
        <f>E569+E570+E571+E572+E573</f>
        <v>349.02699999999999</v>
      </c>
      <c r="F568" s="12">
        <f>F569+F570+F571+F572+F573</f>
        <v>299.541</v>
      </c>
      <c r="G568" s="12">
        <f>G569+G570+G571+G572+G573</f>
        <v>0</v>
      </c>
      <c r="H568" s="35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8"/>
      <c r="T568" s="8"/>
      <c r="U568" s="7"/>
      <c r="V568" s="22"/>
      <c r="W568" s="22"/>
      <c r="X568" s="22"/>
      <c r="Y568" s="22"/>
      <c r="Z568" s="22"/>
      <c r="AA568" s="22"/>
    </row>
    <row r="569" spans="1:27" s="5" customFormat="1" ht="12.95" customHeight="1">
      <c r="A569" s="112"/>
      <c r="B569" s="73" t="s">
        <v>20</v>
      </c>
      <c r="C569" s="74">
        <f t="shared" si="57"/>
        <v>648.56799999999998</v>
      </c>
      <c r="D569" s="74">
        <v>0</v>
      </c>
      <c r="E569" s="74">
        <v>349.02699999999999</v>
      </c>
      <c r="F569" s="74">
        <v>299.541</v>
      </c>
      <c r="G569" s="74">
        <v>0</v>
      </c>
      <c r="H569" s="35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8"/>
      <c r="T569" s="8"/>
      <c r="U569" s="7"/>
      <c r="V569" s="39"/>
      <c r="W569" s="39"/>
      <c r="X569" s="39"/>
      <c r="Y569" s="39"/>
      <c r="Z569" s="39"/>
      <c r="AA569" s="39"/>
    </row>
    <row r="570" spans="1:27" s="5" customFormat="1" ht="12.95" customHeight="1">
      <c r="A570" s="112"/>
      <c r="B570" s="73" t="s">
        <v>10</v>
      </c>
      <c r="C570" s="74">
        <f t="shared" si="57"/>
        <v>0</v>
      </c>
      <c r="D570" s="74">
        <v>0</v>
      </c>
      <c r="E570" s="74">
        <v>0</v>
      </c>
      <c r="F570" s="74">
        <v>0</v>
      </c>
      <c r="G570" s="74">
        <v>0</v>
      </c>
      <c r="H570" s="35"/>
      <c r="I570" s="7">
        <f>487.53+809.93+3939.232+9114.47</f>
        <v>14351.162</v>
      </c>
      <c r="J570" s="7"/>
      <c r="K570" s="7"/>
      <c r="L570" s="7"/>
      <c r="M570" s="7"/>
      <c r="N570" s="7"/>
      <c r="O570" s="7"/>
      <c r="P570" s="7"/>
      <c r="Q570" s="7"/>
      <c r="R570" s="7"/>
      <c r="S570" s="8"/>
      <c r="T570" s="8"/>
      <c r="U570" s="7"/>
      <c r="V570" s="39"/>
      <c r="W570" s="39"/>
      <c r="X570" s="39"/>
      <c r="Y570" s="39"/>
      <c r="Z570" s="39"/>
      <c r="AA570" s="39"/>
    </row>
    <row r="571" spans="1:27" s="5" customFormat="1" ht="12.95" customHeight="1">
      <c r="A571" s="112"/>
      <c r="B571" s="73" t="s">
        <v>32</v>
      </c>
      <c r="C571" s="74">
        <f t="shared" si="57"/>
        <v>0</v>
      </c>
      <c r="D571" s="74">
        <v>0</v>
      </c>
      <c r="E571" s="74">
        <v>0</v>
      </c>
      <c r="F571" s="74">
        <v>0</v>
      </c>
      <c r="G571" s="74">
        <v>0</v>
      </c>
      <c r="H571" s="35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8"/>
      <c r="T571" s="8"/>
      <c r="U571" s="7"/>
      <c r="V571" s="39"/>
      <c r="W571" s="39"/>
      <c r="X571" s="39"/>
      <c r="Y571" s="39"/>
      <c r="Z571" s="39"/>
      <c r="AA571" s="39"/>
    </row>
    <row r="572" spans="1:27" s="5" customFormat="1" ht="12.95" customHeight="1">
      <c r="A572" s="112"/>
      <c r="B572" s="73" t="s">
        <v>33</v>
      </c>
      <c r="C572" s="74">
        <f t="shared" si="57"/>
        <v>0</v>
      </c>
      <c r="D572" s="74">
        <v>0</v>
      </c>
      <c r="E572" s="74">
        <v>0</v>
      </c>
      <c r="F572" s="74">
        <f>F571*H572</f>
        <v>0</v>
      </c>
      <c r="G572" s="74">
        <v>0</v>
      </c>
      <c r="H572" s="35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8"/>
      <c r="T572" s="8"/>
      <c r="U572" s="7"/>
      <c r="V572" s="39"/>
      <c r="W572" s="39"/>
      <c r="X572" s="39"/>
      <c r="Y572" s="39"/>
      <c r="Z572" s="39"/>
      <c r="AA572" s="39"/>
    </row>
    <row r="573" spans="1:27" s="5" customFormat="1" ht="12.95" customHeight="1">
      <c r="A573" s="112"/>
      <c r="B573" s="73" t="s">
        <v>34</v>
      </c>
      <c r="C573" s="74">
        <f t="shared" si="57"/>
        <v>0</v>
      </c>
      <c r="D573" s="74">
        <v>0</v>
      </c>
      <c r="E573" s="74">
        <v>0</v>
      </c>
      <c r="F573" s="74">
        <f>F572*H573</f>
        <v>0</v>
      </c>
      <c r="G573" s="74">
        <v>0</v>
      </c>
      <c r="H573" s="35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8"/>
      <c r="T573" s="8"/>
      <c r="U573" s="7"/>
      <c r="V573" s="39"/>
      <c r="W573" s="39"/>
      <c r="X573" s="39"/>
      <c r="Y573" s="39"/>
      <c r="Z573" s="39"/>
      <c r="AA573" s="39"/>
    </row>
    <row r="574" spans="1:27" s="43" customFormat="1">
      <c r="A574" s="130"/>
      <c r="B574" s="76" t="s">
        <v>1</v>
      </c>
      <c r="C574" s="15">
        <f>C531+C543+C549+C556+C562</f>
        <v>136526.79246253794</v>
      </c>
      <c r="D574" s="15">
        <f t="shared" ref="C574:G579" si="59">D531+D543+D549+D556+D562</f>
        <v>0</v>
      </c>
      <c r="E574" s="15">
        <f t="shared" si="59"/>
        <v>17263.64</v>
      </c>
      <c r="F574" s="15">
        <f t="shared" si="59"/>
        <v>119263.15246253792</v>
      </c>
      <c r="G574" s="15">
        <f t="shared" si="59"/>
        <v>0</v>
      </c>
      <c r="H574" s="48"/>
      <c r="I574" s="57"/>
      <c r="J574" s="57"/>
      <c r="K574" s="57"/>
      <c r="L574" s="57"/>
      <c r="M574" s="57"/>
      <c r="N574" s="57"/>
      <c r="O574" s="57"/>
      <c r="P574" s="57"/>
      <c r="Q574" s="57"/>
      <c r="R574" s="57"/>
      <c r="S574" s="44"/>
      <c r="T574" s="44"/>
      <c r="U574" s="57"/>
    </row>
    <row r="575" spans="1:27" s="43" customFormat="1">
      <c r="A575" s="131"/>
      <c r="B575" s="76" t="s">
        <v>16</v>
      </c>
      <c r="C575" s="15">
        <f t="shared" si="59"/>
        <v>52266.793380000003</v>
      </c>
      <c r="D575" s="15">
        <f t="shared" si="59"/>
        <v>0</v>
      </c>
      <c r="E575" s="15">
        <f t="shared" si="59"/>
        <v>16910.64</v>
      </c>
      <c r="F575" s="15">
        <f t="shared" si="59"/>
        <v>35356.153380000003</v>
      </c>
      <c r="G575" s="15">
        <f t="shared" si="59"/>
        <v>0</v>
      </c>
      <c r="H575" s="48"/>
      <c r="I575" s="57"/>
      <c r="J575" s="57"/>
      <c r="K575" s="57"/>
      <c r="L575" s="57"/>
      <c r="M575" s="57"/>
      <c r="N575" s="57"/>
      <c r="O575" s="57"/>
      <c r="P575" s="57"/>
      <c r="Q575" s="57"/>
      <c r="R575" s="57"/>
      <c r="S575" s="44"/>
      <c r="T575" s="44"/>
      <c r="U575" s="57"/>
    </row>
    <row r="576" spans="1:27" s="43" customFormat="1">
      <c r="A576" s="131"/>
      <c r="B576" s="76" t="s">
        <v>17</v>
      </c>
      <c r="C576" s="15">
        <f t="shared" si="59"/>
        <v>20195.170999999998</v>
      </c>
      <c r="D576" s="15">
        <f t="shared" si="59"/>
        <v>0</v>
      </c>
      <c r="E576" s="15">
        <f t="shared" si="59"/>
        <v>81.900000000000006</v>
      </c>
      <c r="F576" s="15">
        <f t="shared" si="59"/>
        <v>20113.271000000001</v>
      </c>
      <c r="G576" s="15">
        <f t="shared" si="59"/>
        <v>0</v>
      </c>
      <c r="H576" s="48"/>
      <c r="I576" s="57"/>
      <c r="J576" s="57"/>
      <c r="K576" s="57"/>
      <c r="L576" s="57"/>
      <c r="M576" s="57"/>
      <c r="N576" s="57"/>
      <c r="O576" s="57"/>
      <c r="P576" s="57"/>
      <c r="Q576" s="57"/>
      <c r="R576" s="57"/>
      <c r="S576" s="44"/>
      <c r="T576" s="44"/>
      <c r="U576" s="57"/>
    </row>
    <row r="577" spans="1:27" s="43" customFormat="1">
      <c r="A577" s="131"/>
      <c r="B577" s="76" t="s">
        <v>55</v>
      </c>
      <c r="C577" s="15">
        <f t="shared" si="59"/>
        <v>20996.743782228001</v>
      </c>
      <c r="D577" s="15">
        <f t="shared" si="59"/>
        <v>0</v>
      </c>
      <c r="E577" s="15">
        <f t="shared" si="59"/>
        <v>86</v>
      </c>
      <c r="F577" s="15">
        <f t="shared" si="59"/>
        <v>20910.743782228001</v>
      </c>
      <c r="G577" s="15">
        <f t="shared" si="59"/>
        <v>0</v>
      </c>
      <c r="H577" s="48"/>
      <c r="I577" s="46"/>
      <c r="J577" s="57"/>
      <c r="K577" s="57"/>
      <c r="L577" s="57"/>
      <c r="M577" s="57"/>
      <c r="N577" s="57"/>
      <c r="O577" s="57"/>
      <c r="P577" s="57"/>
      <c r="Q577" s="57"/>
      <c r="R577" s="57"/>
      <c r="S577" s="44"/>
      <c r="T577" s="44"/>
      <c r="U577" s="57"/>
    </row>
    <row r="578" spans="1:27" s="43" customFormat="1">
      <c r="A578" s="131"/>
      <c r="B578" s="76" t="s">
        <v>56</v>
      </c>
      <c r="C578" s="15">
        <f t="shared" si="59"/>
        <v>20968.118062468311</v>
      </c>
      <c r="D578" s="15">
        <f t="shared" si="59"/>
        <v>0</v>
      </c>
      <c r="E578" s="15">
        <f t="shared" si="59"/>
        <v>90.3</v>
      </c>
      <c r="F578" s="15">
        <f t="shared" si="59"/>
        <v>20877.818062468312</v>
      </c>
      <c r="G578" s="15">
        <f t="shared" si="59"/>
        <v>0</v>
      </c>
      <c r="H578" s="48"/>
      <c r="I578" s="46"/>
      <c r="J578" s="57"/>
      <c r="K578" s="57"/>
      <c r="L578" s="57"/>
      <c r="M578" s="57"/>
      <c r="N578" s="57"/>
      <c r="O578" s="57"/>
      <c r="P578" s="57"/>
      <c r="Q578" s="57"/>
      <c r="R578" s="57"/>
      <c r="S578" s="44"/>
      <c r="T578" s="44"/>
      <c r="U578" s="57"/>
      <c r="V578" s="46"/>
      <c r="W578" s="46"/>
      <c r="X578" s="46"/>
      <c r="Y578" s="46"/>
      <c r="Z578" s="46"/>
      <c r="AA578" s="46"/>
    </row>
    <row r="579" spans="1:27" s="43" customFormat="1">
      <c r="A579" s="132"/>
      <c r="B579" s="76" t="s">
        <v>57</v>
      </c>
      <c r="C579" s="15">
        <f t="shared" si="59"/>
        <v>22099.966237841603</v>
      </c>
      <c r="D579" s="15">
        <f t="shared" si="59"/>
        <v>0</v>
      </c>
      <c r="E579" s="15">
        <f t="shared" si="59"/>
        <v>94.800000000000011</v>
      </c>
      <c r="F579" s="15">
        <f t="shared" si="59"/>
        <v>22005.1662378416</v>
      </c>
      <c r="G579" s="15">
        <f t="shared" si="59"/>
        <v>0</v>
      </c>
      <c r="H579" s="48"/>
      <c r="I579" s="46"/>
      <c r="J579" s="57"/>
      <c r="K579" s="57"/>
      <c r="L579" s="57"/>
      <c r="M579" s="57"/>
      <c r="N579" s="57"/>
      <c r="O579" s="57"/>
      <c r="P579" s="57"/>
      <c r="Q579" s="57"/>
      <c r="R579" s="57"/>
      <c r="S579" s="44"/>
      <c r="T579" s="44"/>
      <c r="U579" s="57"/>
      <c r="V579" s="47"/>
      <c r="W579" s="47"/>
      <c r="X579" s="47"/>
      <c r="Y579" s="47"/>
      <c r="Z579" s="47"/>
      <c r="AA579" s="47"/>
    </row>
    <row r="580" spans="1:27" s="5" customFormat="1" ht="21" customHeight="1">
      <c r="A580" s="116" t="s">
        <v>23</v>
      </c>
      <c r="B580" s="116"/>
      <c r="C580" s="116"/>
      <c r="D580" s="116"/>
      <c r="E580" s="116"/>
      <c r="F580" s="116"/>
      <c r="G580" s="116"/>
      <c r="H580" s="56"/>
      <c r="J580" s="7"/>
      <c r="K580" s="7"/>
      <c r="L580" s="7"/>
      <c r="M580" s="7"/>
      <c r="N580" s="7"/>
      <c r="O580" s="7"/>
      <c r="P580" s="7"/>
      <c r="Q580" s="7"/>
      <c r="R580" s="7"/>
      <c r="S580" s="8"/>
      <c r="T580" s="8"/>
      <c r="U580" s="7"/>
      <c r="V580" s="7"/>
      <c r="W580" s="7"/>
      <c r="X580" s="7"/>
      <c r="Y580" s="7"/>
      <c r="Z580" s="7"/>
      <c r="AA580" s="7"/>
    </row>
    <row r="581" spans="1:27" s="40" customFormat="1" ht="24.75" customHeight="1">
      <c r="A581" s="36" t="s">
        <v>62</v>
      </c>
      <c r="B581" s="126" t="s">
        <v>31</v>
      </c>
      <c r="C581" s="126"/>
      <c r="D581" s="126"/>
      <c r="E581" s="126"/>
      <c r="F581" s="126"/>
      <c r="G581" s="126"/>
      <c r="H581" s="56"/>
      <c r="I581" s="5"/>
      <c r="J581" s="7"/>
      <c r="K581" s="7"/>
      <c r="L581" s="7"/>
      <c r="M581" s="7"/>
      <c r="N581" s="7"/>
      <c r="O581" s="7"/>
      <c r="P581" s="7"/>
      <c r="Q581" s="7"/>
      <c r="R581" s="7"/>
      <c r="S581" s="8"/>
      <c r="T581" s="8"/>
      <c r="U581" s="7"/>
      <c r="V581" s="7"/>
      <c r="W581" s="7"/>
      <c r="X581" s="7"/>
      <c r="Y581" s="7"/>
      <c r="Z581" s="7"/>
      <c r="AA581" s="7"/>
    </row>
    <row r="582" spans="1:27" s="5" customFormat="1" ht="20.25" customHeight="1">
      <c r="A582" s="120" t="s">
        <v>163</v>
      </c>
      <c r="B582" s="121"/>
      <c r="C582" s="121"/>
      <c r="D582" s="121"/>
      <c r="E582" s="121"/>
      <c r="F582" s="121"/>
      <c r="G582" s="122"/>
      <c r="H582" s="56"/>
      <c r="J582" s="7"/>
      <c r="K582" s="7"/>
      <c r="L582" s="7"/>
      <c r="M582" s="7"/>
      <c r="N582" s="7"/>
      <c r="O582" s="7"/>
      <c r="P582" s="7"/>
      <c r="Q582" s="7"/>
      <c r="R582" s="7"/>
      <c r="S582" s="8"/>
      <c r="T582" s="8"/>
      <c r="U582" s="7"/>
      <c r="V582" s="7"/>
      <c r="W582" s="7"/>
      <c r="X582" s="7"/>
      <c r="Y582" s="7"/>
      <c r="Z582" s="7"/>
      <c r="AA582" s="7"/>
    </row>
    <row r="583" spans="1:27" s="7" customFormat="1" ht="57" customHeight="1">
      <c r="A583" s="123" t="s">
        <v>63</v>
      </c>
      <c r="B583" s="9" t="s">
        <v>204</v>
      </c>
      <c r="C583" s="12">
        <f>SUM(C584:C588)</f>
        <v>8062450.2999999998</v>
      </c>
      <c r="D583" s="12">
        <f>SUM(D584:D588)</f>
        <v>5506159.5999999996</v>
      </c>
      <c r="E583" s="12">
        <f>SUM(E584:E588)</f>
        <v>0</v>
      </c>
      <c r="F583" s="12">
        <f>SUM(F584:F588)</f>
        <v>0</v>
      </c>
      <c r="G583" s="12">
        <f>SUM(G584:G588)</f>
        <v>2556290.7000000002</v>
      </c>
      <c r="H583" s="56"/>
      <c r="S583" s="8"/>
      <c r="T583" s="8"/>
    </row>
    <row r="584" spans="1:27" s="7" customFormat="1">
      <c r="A584" s="124"/>
      <c r="B584" s="9" t="s">
        <v>16</v>
      </c>
      <c r="C584" s="12">
        <f>SUM(D584:G584)</f>
        <v>1659169.1</v>
      </c>
      <c r="D584" s="12">
        <v>1659169.1</v>
      </c>
      <c r="E584" s="12">
        <v>0</v>
      </c>
      <c r="F584" s="12">
        <v>0</v>
      </c>
      <c r="G584" s="12">
        <v>0</v>
      </c>
      <c r="H584" s="56"/>
      <c r="S584" s="8"/>
      <c r="T584" s="8"/>
    </row>
    <row r="585" spans="1:27" s="7" customFormat="1">
      <c r="A585" s="124"/>
      <c r="B585" s="9" t="s">
        <v>17</v>
      </c>
      <c r="C585" s="12">
        <f>SUM(D585:G585)</f>
        <v>3846990.5</v>
      </c>
      <c r="D585" s="12">
        <v>3846990.5</v>
      </c>
      <c r="E585" s="12">
        <v>0</v>
      </c>
      <c r="F585" s="12">
        <v>0</v>
      </c>
      <c r="G585" s="12">
        <v>0</v>
      </c>
      <c r="H585" s="56"/>
      <c r="S585" s="8"/>
      <c r="T585" s="8"/>
    </row>
    <row r="586" spans="1:27" s="7" customFormat="1">
      <c r="A586" s="124"/>
      <c r="B586" s="9" t="s">
        <v>32</v>
      </c>
      <c r="C586" s="12">
        <f>SUM(D586:G586)</f>
        <v>1748790</v>
      </c>
      <c r="D586" s="12">
        <v>0</v>
      </c>
      <c r="E586" s="12">
        <v>0</v>
      </c>
      <c r="F586" s="12">
        <v>0</v>
      </c>
      <c r="G586" s="12">
        <v>1748790</v>
      </c>
      <c r="H586" s="56"/>
      <c r="S586" s="8"/>
      <c r="T586" s="8"/>
    </row>
    <row r="587" spans="1:27" s="7" customFormat="1">
      <c r="A587" s="124"/>
      <c r="B587" s="9" t="s">
        <v>33</v>
      </c>
      <c r="C587" s="12">
        <f>SUM(D587:G587)</f>
        <v>807500.7</v>
      </c>
      <c r="D587" s="12">
        <v>0</v>
      </c>
      <c r="E587" s="12">
        <v>0</v>
      </c>
      <c r="F587" s="12">
        <v>0</v>
      </c>
      <c r="G587" s="12">
        <v>807500.7</v>
      </c>
      <c r="H587" s="56"/>
      <c r="S587" s="8"/>
      <c r="T587" s="8"/>
    </row>
    <row r="588" spans="1:27" s="7" customFormat="1">
      <c r="A588" s="125"/>
      <c r="B588" s="9" t="s">
        <v>34</v>
      </c>
      <c r="C588" s="12">
        <f>SUM(D588:G588)</f>
        <v>0</v>
      </c>
      <c r="D588" s="12">
        <v>0</v>
      </c>
      <c r="E588" s="12">
        <v>0</v>
      </c>
      <c r="F588" s="12">
        <v>0</v>
      </c>
      <c r="G588" s="12">
        <v>0</v>
      </c>
      <c r="H588" s="56"/>
      <c r="S588" s="8"/>
      <c r="T588" s="8"/>
    </row>
    <row r="589" spans="1:27" s="7" customFormat="1" ht="54.75" customHeight="1">
      <c r="A589" s="123" t="s">
        <v>64</v>
      </c>
      <c r="B589" s="9" t="s">
        <v>36</v>
      </c>
      <c r="C589" s="12">
        <f>SUM(C590:C594)</f>
        <v>16266260</v>
      </c>
      <c r="D589" s="12">
        <f>SUM(D590:D594)</f>
        <v>6528407</v>
      </c>
      <c r="E589" s="12">
        <f>SUM(E590:E594)</f>
        <v>0</v>
      </c>
      <c r="F589" s="12">
        <f>SUM(F590:F594)</f>
        <v>0</v>
      </c>
      <c r="G589" s="12">
        <f>SUM(G590:G594)</f>
        <v>9737853</v>
      </c>
      <c r="H589" s="56"/>
      <c r="S589" s="8"/>
      <c r="T589" s="8"/>
    </row>
    <row r="590" spans="1:27" s="7" customFormat="1">
      <c r="A590" s="124"/>
      <c r="B590" s="9" t="s">
        <v>16</v>
      </c>
      <c r="C590" s="12">
        <f>SUM(D590:G590)</f>
        <v>227000</v>
      </c>
      <c r="D590" s="12">
        <v>227000</v>
      </c>
      <c r="E590" s="12">
        <v>0</v>
      </c>
      <c r="F590" s="12">
        <v>0</v>
      </c>
      <c r="G590" s="12">
        <v>0</v>
      </c>
      <c r="H590" s="56"/>
      <c r="S590" s="8"/>
      <c r="T590" s="8"/>
    </row>
    <row r="591" spans="1:27" s="7" customFormat="1">
      <c r="A591" s="124"/>
      <c r="B591" s="9" t="s">
        <v>17</v>
      </c>
      <c r="C591" s="12">
        <f>SUM(D591:G591)</f>
        <v>1332590</v>
      </c>
      <c r="D591" s="12">
        <v>1332590</v>
      </c>
      <c r="E591" s="12">
        <v>0</v>
      </c>
      <c r="F591" s="12">
        <v>0</v>
      </c>
      <c r="G591" s="12">
        <v>0</v>
      </c>
      <c r="H591" s="56"/>
      <c r="S591" s="8"/>
      <c r="T591" s="8"/>
    </row>
    <row r="592" spans="1:27" s="7" customFormat="1">
      <c r="A592" s="124"/>
      <c r="B592" s="9" t="s">
        <v>32</v>
      </c>
      <c r="C592" s="12">
        <f>SUM(D592:G592)</f>
        <v>1443410</v>
      </c>
      <c r="D592" s="12">
        <v>1443410</v>
      </c>
      <c r="E592" s="12">
        <v>0</v>
      </c>
      <c r="F592" s="12">
        <v>0</v>
      </c>
      <c r="G592" s="12">
        <v>0</v>
      </c>
      <c r="H592" s="56"/>
      <c r="S592" s="8"/>
      <c r="T592" s="8"/>
    </row>
    <row r="593" spans="1:20" s="7" customFormat="1">
      <c r="A593" s="124"/>
      <c r="B593" s="9" t="s">
        <v>33</v>
      </c>
      <c r="C593" s="12">
        <f>SUM(D593:G593)</f>
        <v>6530801</v>
      </c>
      <c r="D593" s="12">
        <v>3525407</v>
      </c>
      <c r="E593" s="12">
        <v>0</v>
      </c>
      <c r="F593" s="12">
        <v>0</v>
      </c>
      <c r="G593" s="12">
        <v>3005394</v>
      </c>
      <c r="H593" s="56"/>
      <c r="S593" s="8"/>
      <c r="T593" s="8"/>
    </row>
    <row r="594" spans="1:20" s="7" customFormat="1">
      <c r="A594" s="125"/>
      <c r="B594" s="9" t="s">
        <v>34</v>
      </c>
      <c r="C594" s="12">
        <f>SUM(D594:G594)</f>
        <v>6732459</v>
      </c>
      <c r="D594" s="12">
        <v>0</v>
      </c>
      <c r="E594" s="12">
        <v>0</v>
      </c>
      <c r="F594" s="12">
        <v>0</v>
      </c>
      <c r="G594" s="12">
        <v>6732459</v>
      </c>
      <c r="H594" s="56"/>
      <c r="S594" s="8"/>
      <c r="T594" s="8"/>
    </row>
    <row r="595" spans="1:20" s="7" customFormat="1" ht="45.75" customHeight="1">
      <c r="A595" s="123" t="s">
        <v>65</v>
      </c>
      <c r="B595" s="9" t="s">
        <v>37</v>
      </c>
      <c r="C595" s="12">
        <f>SUM(C596:C600)</f>
        <v>18505675</v>
      </c>
      <c r="D595" s="12">
        <f>SUM(D596:D600)</f>
        <v>18505675</v>
      </c>
      <c r="E595" s="12">
        <f>SUM(E596:E600)</f>
        <v>0</v>
      </c>
      <c r="F595" s="12">
        <f>SUM(F596:F600)</f>
        <v>0</v>
      </c>
      <c r="G595" s="12">
        <f>SUM(G596:G600)</f>
        <v>0</v>
      </c>
      <c r="H595" s="56"/>
      <c r="S595" s="8"/>
      <c r="T595" s="8"/>
    </row>
    <row r="596" spans="1:20" s="7" customFormat="1">
      <c r="A596" s="124"/>
      <c r="B596" s="9" t="s">
        <v>16</v>
      </c>
      <c r="C596" s="12">
        <f>SUM(D596:G596)</f>
        <v>5819475</v>
      </c>
      <c r="D596" s="12">
        <v>5819475</v>
      </c>
      <c r="E596" s="12">
        <v>0</v>
      </c>
      <c r="F596" s="12">
        <v>0</v>
      </c>
      <c r="G596" s="12">
        <v>0</v>
      </c>
      <c r="H596" s="56"/>
      <c r="S596" s="8"/>
      <c r="T596" s="8"/>
    </row>
    <row r="597" spans="1:20" s="7" customFormat="1">
      <c r="A597" s="124"/>
      <c r="B597" s="9" t="s">
        <v>17</v>
      </c>
      <c r="C597" s="12">
        <f>SUM(D597:G597)</f>
        <v>4685800</v>
      </c>
      <c r="D597" s="12">
        <v>4685800</v>
      </c>
      <c r="E597" s="12">
        <v>0</v>
      </c>
      <c r="F597" s="12">
        <v>0</v>
      </c>
      <c r="G597" s="12">
        <v>0</v>
      </c>
      <c r="H597" s="56"/>
      <c r="S597" s="8"/>
      <c r="T597" s="8"/>
    </row>
    <row r="598" spans="1:20" s="7" customFormat="1">
      <c r="A598" s="124"/>
      <c r="B598" s="9" t="s">
        <v>32</v>
      </c>
      <c r="C598" s="12">
        <f>SUM(D598:G598)</f>
        <v>3920800</v>
      </c>
      <c r="D598" s="12">
        <v>3920800</v>
      </c>
      <c r="E598" s="12">
        <v>0</v>
      </c>
      <c r="F598" s="12">
        <v>0</v>
      </c>
      <c r="G598" s="12">
        <v>0</v>
      </c>
      <c r="H598" s="56"/>
      <c r="S598" s="8"/>
      <c r="T598" s="8"/>
    </row>
    <row r="599" spans="1:20" s="7" customFormat="1">
      <c r="A599" s="124"/>
      <c r="B599" s="9" t="s">
        <v>33</v>
      </c>
      <c r="C599" s="12">
        <f>SUM(D599:G599)</f>
        <v>1766600</v>
      </c>
      <c r="D599" s="12">
        <v>1766600</v>
      </c>
      <c r="E599" s="12">
        <v>0</v>
      </c>
      <c r="F599" s="12">
        <v>0</v>
      </c>
      <c r="G599" s="12">
        <v>0</v>
      </c>
      <c r="H599" s="56"/>
      <c r="S599" s="8"/>
      <c r="T599" s="8"/>
    </row>
    <row r="600" spans="1:20" s="7" customFormat="1">
      <c r="A600" s="125"/>
      <c r="B600" s="9" t="s">
        <v>34</v>
      </c>
      <c r="C600" s="12">
        <f>SUM(D600:G600)</f>
        <v>2313000</v>
      </c>
      <c r="D600" s="12">
        <v>2313000</v>
      </c>
      <c r="E600" s="12">
        <v>0</v>
      </c>
      <c r="F600" s="12">
        <v>0</v>
      </c>
      <c r="G600" s="12">
        <v>0</v>
      </c>
      <c r="H600" s="56"/>
      <c r="S600" s="8"/>
      <c r="T600" s="8"/>
    </row>
    <row r="601" spans="1:20" s="7" customFormat="1" ht="29.25" customHeight="1">
      <c r="A601" s="123" t="s">
        <v>66</v>
      </c>
      <c r="B601" s="9" t="s">
        <v>231</v>
      </c>
      <c r="C601" s="12">
        <f>SUM(C602:C606)</f>
        <v>2399000</v>
      </c>
      <c r="D601" s="12">
        <f>SUM(D602:D606)</f>
        <v>2399000</v>
      </c>
      <c r="E601" s="12">
        <f>SUM(E602:E606)</f>
        <v>0</v>
      </c>
      <c r="F601" s="12">
        <f>SUM(F602:F606)</f>
        <v>0</v>
      </c>
      <c r="G601" s="12">
        <f>SUM(G602:G606)</f>
        <v>0</v>
      </c>
      <c r="H601" s="56"/>
      <c r="S601" s="8"/>
      <c r="T601" s="8"/>
    </row>
    <row r="602" spans="1:20" s="7" customFormat="1">
      <c r="A602" s="124"/>
      <c r="B602" s="9" t="s">
        <v>16</v>
      </c>
      <c r="C602" s="12">
        <f>SUM(D602:G602)</f>
        <v>500000</v>
      </c>
      <c r="D602" s="12">
        <v>500000</v>
      </c>
      <c r="E602" s="12">
        <v>0</v>
      </c>
      <c r="F602" s="12">
        <v>0</v>
      </c>
      <c r="G602" s="12">
        <v>0</v>
      </c>
      <c r="H602" s="56"/>
      <c r="S602" s="8"/>
      <c r="T602" s="8"/>
    </row>
    <row r="603" spans="1:20" s="7" customFormat="1">
      <c r="A603" s="124"/>
      <c r="B603" s="9" t="s">
        <v>17</v>
      </c>
      <c r="C603" s="12">
        <f>SUM(D603:G603)</f>
        <v>761000</v>
      </c>
      <c r="D603" s="12">
        <v>761000</v>
      </c>
      <c r="E603" s="12">
        <v>0</v>
      </c>
      <c r="F603" s="12">
        <v>0</v>
      </c>
      <c r="G603" s="12">
        <v>0</v>
      </c>
      <c r="H603" s="56"/>
      <c r="S603" s="8"/>
      <c r="T603" s="8"/>
    </row>
    <row r="604" spans="1:20" s="7" customFormat="1">
      <c r="A604" s="124"/>
      <c r="B604" s="9" t="s">
        <v>32</v>
      </c>
      <c r="C604" s="12">
        <f>SUM(D604:G604)</f>
        <v>665000</v>
      </c>
      <c r="D604" s="12">
        <v>665000</v>
      </c>
      <c r="E604" s="12">
        <v>0</v>
      </c>
      <c r="F604" s="12">
        <v>0</v>
      </c>
      <c r="G604" s="12">
        <v>0</v>
      </c>
      <c r="H604" s="56"/>
      <c r="S604" s="8"/>
      <c r="T604" s="8"/>
    </row>
    <row r="605" spans="1:20" s="7" customFormat="1">
      <c r="A605" s="124"/>
      <c r="B605" s="9" t="s">
        <v>33</v>
      </c>
      <c r="C605" s="12">
        <f>SUM(D605:G605)</f>
        <v>251500</v>
      </c>
      <c r="D605" s="12">
        <v>251500</v>
      </c>
      <c r="E605" s="12">
        <v>0</v>
      </c>
      <c r="F605" s="12">
        <v>0</v>
      </c>
      <c r="G605" s="12">
        <v>0</v>
      </c>
      <c r="H605" s="56"/>
      <c r="S605" s="8"/>
      <c r="T605" s="8"/>
    </row>
    <row r="606" spans="1:20" s="7" customFormat="1">
      <c r="A606" s="125"/>
      <c r="B606" s="9" t="s">
        <v>34</v>
      </c>
      <c r="C606" s="12">
        <f>SUM(D606:G606)</f>
        <v>221500</v>
      </c>
      <c r="D606" s="12">
        <v>221500</v>
      </c>
      <c r="E606" s="12">
        <v>0</v>
      </c>
      <c r="F606" s="12">
        <v>0</v>
      </c>
      <c r="G606" s="12">
        <v>0</v>
      </c>
      <c r="H606" s="56"/>
      <c r="S606" s="8"/>
      <c r="T606" s="8"/>
    </row>
    <row r="607" spans="1:20" s="7" customFormat="1" ht="55.5" customHeight="1">
      <c r="A607" s="123" t="s">
        <v>67</v>
      </c>
      <c r="B607" s="9" t="s">
        <v>232</v>
      </c>
      <c r="C607" s="12">
        <f>SUM(C608:C612)</f>
        <v>9430791</v>
      </c>
      <c r="D607" s="12">
        <f>SUM(D608:D612)</f>
        <v>9256801</v>
      </c>
      <c r="E607" s="12">
        <f>SUM(E608:E612)</f>
        <v>0</v>
      </c>
      <c r="F607" s="12">
        <f>SUM(F608:F612)</f>
        <v>0</v>
      </c>
      <c r="G607" s="12">
        <f>SUM(G608:G612)</f>
        <v>173990</v>
      </c>
      <c r="H607" s="56"/>
      <c r="S607" s="8"/>
      <c r="T607" s="8"/>
    </row>
    <row r="608" spans="1:20" s="7" customFormat="1">
      <c r="A608" s="124"/>
      <c r="B608" s="9" t="s">
        <v>16</v>
      </c>
      <c r="C608" s="12">
        <f>SUM(D608:G608)</f>
        <v>878941</v>
      </c>
      <c r="D608" s="12">
        <v>862801</v>
      </c>
      <c r="E608" s="12">
        <v>0</v>
      </c>
      <c r="F608" s="12">
        <v>0</v>
      </c>
      <c r="G608" s="12">
        <v>16140</v>
      </c>
      <c r="H608" s="56"/>
      <c r="S608" s="8"/>
      <c r="T608" s="8"/>
    </row>
    <row r="609" spans="1:20" s="7" customFormat="1">
      <c r="A609" s="124"/>
      <c r="B609" s="9" t="s">
        <v>17</v>
      </c>
      <c r="C609" s="12">
        <f>SUM(D609:G609)</f>
        <v>2572000</v>
      </c>
      <c r="D609" s="12">
        <v>2567000</v>
      </c>
      <c r="E609" s="12">
        <v>0</v>
      </c>
      <c r="F609" s="12">
        <v>0</v>
      </c>
      <c r="G609" s="12">
        <v>5000</v>
      </c>
      <c r="H609" s="56"/>
      <c r="S609" s="8"/>
      <c r="T609" s="8"/>
    </row>
    <row r="610" spans="1:20" s="7" customFormat="1">
      <c r="A610" s="124"/>
      <c r="B610" s="9" t="s">
        <v>32</v>
      </c>
      <c r="C610" s="12">
        <f>SUM(D610:G610)</f>
        <v>2216000</v>
      </c>
      <c r="D610" s="12">
        <v>2216000</v>
      </c>
      <c r="E610" s="12">
        <v>0</v>
      </c>
      <c r="F610" s="12">
        <v>0</v>
      </c>
      <c r="G610" s="12">
        <v>0</v>
      </c>
      <c r="H610" s="56"/>
      <c r="S610" s="8"/>
      <c r="T610" s="8"/>
    </row>
    <row r="611" spans="1:20" s="7" customFormat="1">
      <c r="A611" s="124"/>
      <c r="B611" s="9" t="s">
        <v>33</v>
      </c>
      <c r="C611" s="12">
        <f>SUM(D611:G611)</f>
        <v>2412850</v>
      </c>
      <c r="D611" s="12">
        <v>2260000</v>
      </c>
      <c r="E611" s="12">
        <v>0</v>
      </c>
      <c r="F611" s="12">
        <v>0</v>
      </c>
      <c r="G611" s="12">
        <v>152850</v>
      </c>
      <c r="H611" s="56"/>
      <c r="S611" s="8"/>
      <c r="T611" s="8"/>
    </row>
    <row r="612" spans="1:20" s="7" customFormat="1">
      <c r="A612" s="125"/>
      <c r="B612" s="9" t="s">
        <v>34</v>
      </c>
      <c r="C612" s="12">
        <f>SUM(D612:G612)</f>
        <v>1351000</v>
      </c>
      <c r="D612" s="12">
        <v>1351000</v>
      </c>
      <c r="E612" s="12">
        <v>0</v>
      </c>
      <c r="F612" s="12">
        <v>0</v>
      </c>
      <c r="G612" s="12">
        <v>0</v>
      </c>
      <c r="H612" s="56"/>
      <c r="S612" s="8"/>
      <c r="T612" s="8"/>
    </row>
    <row r="613" spans="1:20" s="7" customFormat="1" ht="48.75" customHeight="1">
      <c r="A613" s="123" t="s">
        <v>68</v>
      </c>
      <c r="B613" s="9" t="s">
        <v>35</v>
      </c>
      <c r="C613" s="12">
        <f>SUM(C614:C618)</f>
        <v>2489770</v>
      </c>
      <c r="D613" s="12">
        <f>SUM(D614:D618)</f>
        <v>2489770</v>
      </c>
      <c r="E613" s="12">
        <f>SUM(E614:E618)</f>
        <v>0</v>
      </c>
      <c r="F613" s="12">
        <f>SUM(F614:F618)</f>
        <v>0</v>
      </c>
      <c r="G613" s="12">
        <f>SUM(G614:G618)</f>
        <v>0</v>
      </c>
      <c r="H613" s="56"/>
    </row>
    <row r="614" spans="1:20" s="7" customFormat="1">
      <c r="A614" s="124"/>
      <c r="B614" s="9" t="s">
        <v>16</v>
      </c>
      <c r="C614" s="12">
        <f>SUM(D614:G614)</f>
        <v>300000</v>
      </c>
      <c r="D614" s="12">
        <v>300000</v>
      </c>
      <c r="E614" s="12">
        <v>0</v>
      </c>
      <c r="F614" s="12">
        <v>0</v>
      </c>
      <c r="G614" s="12">
        <v>0</v>
      </c>
      <c r="H614" s="56"/>
      <c r="I614" s="5"/>
    </row>
    <row r="615" spans="1:20" s="7" customFormat="1">
      <c r="A615" s="124"/>
      <c r="B615" s="9" t="s">
        <v>17</v>
      </c>
      <c r="C615" s="12">
        <f>SUM(D615:G615)</f>
        <v>400000</v>
      </c>
      <c r="D615" s="12">
        <v>400000</v>
      </c>
      <c r="E615" s="12">
        <v>0</v>
      </c>
      <c r="F615" s="12">
        <v>0</v>
      </c>
      <c r="G615" s="12">
        <v>0</v>
      </c>
      <c r="H615" s="56"/>
      <c r="I615" s="5"/>
    </row>
    <row r="616" spans="1:20" s="7" customFormat="1">
      <c r="A616" s="124"/>
      <c r="B616" s="9" t="s">
        <v>32</v>
      </c>
      <c r="C616" s="12">
        <f>SUM(D616:G616)</f>
        <v>500000</v>
      </c>
      <c r="D616" s="12">
        <v>500000</v>
      </c>
      <c r="E616" s="12">
        <v>0</v>
      </c>
      <c r="F616" s="12">
        <v>0</v>
      </c>
      <c r="G616" s="12">
        <v>0</v>
      </c>
      <c r="H616" s="56"/>
      <c r="I616" s="5"/>
    </row>
    <row r="617" spans="1:20" s="7" customFormat="1">
      <c r="A617" s="124"/>
      <c r="B617" s="9" t="s">
        <v>33</v>
      </c>
      <c r="C617" s="12">
        <f>SUM(D617:G617)</f>
        <v>600000</v>
      </c>
      <c r="D617" s="12">
        <v>600000</v>
      </c>
      <c r="E617" s="12">
        <v>0</v>
      </c>
      <c r="F617" s="12">
        <v>0</v>
      </c>
      <c r="G617" s="12">
        <v>0</v>
      </c>
      <c r="H617" s="56"/>
      <c r="I617" s="5"/>
    </row>
    <row r="618" spans="1:20" s="7" customFormat="1">
      <c r="A618" s="125"/>
      <c r="B618" s="9" t="s">
        <v>34</v>
      </c>
      <c r="C618" s="12">
        <f>SUM(D618:G618)</f>
        <v>689770</v>
      </c>
      <c r="D618" s="12">
        <v>689770</v>
      </c>
      <c r="E618" s="12">
        <v>0</v>
      </c>
      <c r="F618" s="12">
        <v>0</v>
      </c>
      <c r="G618" s="12">
        <v>0</v>
      </c>
      <c r="H618" s="56"/>
      <c r="I618" s="5"/>
    </row>
    <row r="619" spans="1:20" s="7" customFormat="1" ht="21.75" customHeight="1">
      <c r="A619" s="120" t="s">
        <v>164</v>
      </c>
      <c r="B619" s="121"/>
      <c r="C619" s="121"/>
      <c r="D619" s="121"/>
      <c r="E619" s="121"/>
      <c r="F619" s="121"/>
      <c r="G619" s="122"/>
      <c r="H619" s="56"/>
      <c r="S619" s="8"/>
      <c r="T619" s="8"/>
    </row>
    <row r="620" spans="1:20" s="7" customFormat="1" ht="39.75" customHeight="1">
      <c r="A620" s="123" t="s">
        <v>69</v>
      </c>
      <c r="B620" s="9" t="s">
        <v>233</v>
      </c>
      <c r="C620" s="12">
        <f>SUM(C621:C625)</f>
        <v>35394518</v>
      </c>
      <c r="D620" s="12">
        <f>SUM(D621:D625)</f>
        <v>754000</v>
      </c>
      <c r="E620" s="12">
        <f>SUM(E621:E625)</f>
        <v>0</v>
      </c>
      <c r="F620" s="12">
        <f>SUM(F621:F625)</f>
        <v>0</v>
      </c>
      <c r="G620" s="12">
        <f>SUM(G621:G625)</f>
        <v>34640518</v>
      </c>
      <c r="H620" s="56"/>
      <c r="S620" s="8"/>
      <c r="T620" s="8"/>
    </row>
    <row r="621" spans="1:20" s="7" customFormat="1">
      <c r="A621" s="124"/>
      <c r="B621" s="9" t="s">
        <v>16</v>
      </c>
      <c r="C621" s="12">
        <f>D621+E621+F621+G621</f>
        <v>102840</v>
      </c>
      <c r="D621" s="12">
        <v>0</v>
      </c>
      <c r="E621" s="12">
        <v>0</v>
      </c>
      <c r="F621" s="12">
        <v>0</v>
      </c>
      <c r="G621" s="12">
        <v>102840</v>
      </c>
      <c r="H621" s="56"/>
      <c r="S621" s="8"/>
      <c r="T621" s="8"/>
    </row>
    <row r="622" spans="1:20" s="7" customFormat="1">
      <c r="A622" s="124"/>
      <c r="B622" s="9" t="s">
        <v>17</v>
      </c>
      <c r="C622" s="12">
        <f>D622+E622+F622+G622</f>
        <v>564050</v>
      </c>
      <c r="D622" s="12">
        <v>225154</v>
      </c>
      <c r="E622" s="12">
        <v>0</v>
      </c>
      <c r="F622" s="12">
        <v>0</v>
      </c>
      <c r="G622" s="12">
        <v>338896</v>
      </c>
      <c r="H622" s="56"/>
      <c r="S622" s="8"/>
      <c r="T622" s="8"/>
    </row>
    <row r="623" spans="1:20" s="7" customFormat="1">
      <c r="A623" s="124"/>
      <c r="B623" s="9" t="s">
        <v>32</v>
      </c>
      <c r="C623" s="12">
        <f>D623+E623+F623+G623</f>
        <v>9815874</v>
      </c>
      <c r="D623" s="12">
        <v>477346</v>
      </c>
      <c r="E623" s="12">
        <v>0</v>
      </c>
      <c r="F623" s="12">
        <v>0</v>
      </c>
      <c r="G623" s="12">
        <v>9338528</v>
      </c>
      <c r="H623" s="56"/>
      <c r="S623" s="8"/>
      <c r="T623" s="8"/>
    </row>
    <row r="624" spans="1:20" s="7" customFormat="1">
      <c r="A624" s="124"/>
      <c r="B624" s="9" t="s">
        <v>33</v>
      </c>
      <c r="C624" s="12">
        <f>D624+E624+F624+G624</f>
        <v>22177913</v>
      </c>
      <c r="D624" s="12">
        <v>51500</v>
      </c>
      <c r="E624" s="12">
        <v>0</v>
      </c>
      <c r="F624" s="12">
        <v>0</v>
      </c>
      <c r="G624" s="12">
        <v>22126413</v>
      </c>
      <c r="H624" s="56"/>
      <c r="S624" s="8"/>
      <c r="T624" s="8"/>
    </row>
    <row r="625" spans="1:27" s="7" customFormat="1">
      <c r="A625" s="125"/>
      <c r="B625" s="9" t="s">
        <v>34</v>
      </c>
      <c r="C625" s="12">
        <f>D625+E625+F625+G625</f>
        <v>2733841</v>
      </c>
      <c r="D625" s="12">
        <v>0</v>
      </c>
      <c r="E625" s="12">
        <v>0</v>
      </c>
      <c r="F625" s="12">
        <v>0</v>
      </c>
      <c r="G625" s="12">
        <v>2733841</v>
      </c>
      <c r="H625" s="56"/>
      <c r="S625" s="8"/>
      <c r="T625" s="8"/>
    </row>
    <row r="626" spans="1:27" s="57" customFormat="1" ht="24" customHeight="1">
      <c r="A626" s="130"/>
      <c r="B626" s="98" t="s">
        <v>1</v>
      </c>
      <c r="C626" s="15">
        <f>C583+C589+C595+C601+C607+C613+C620</f>
        <v>92548464.299999997</v>
      </c>
      <c r="D626" s="15">
        <f t="shared" ref="C626:G631" si="60">D583+D589+D595+D601+D607+D613+D620</f>
        <v>45439812.600000001</v>
      </c>
      <c r="E626" s="15">
        <f t="shared" si="60"/>
        <v>0</v>
      </c>
      <c r="F626" s="15">
        <f t="shared" si="60"/>
        <v>0</v>
      </c>
      <c r="G626" s="15">
        <f t="shared" si="60"/>
        <v>47108651.700000003</v>
      </c>
      <c r="H626" s="48"/>
      <c r="S626" s="44"/>
      <c r="T626" s="44"/>
    </row>
    <row r="627" spans="1:27" s="57" customFormat="1" ht="24" customHeight="1">
      <c r="A627" s="131"/>
      <c r="B627" s="98" t="s">
        <v>16</v>
      </c>
      <c r="C627" s="15">
        <f t="shared" si="60"/>
        <v>9487425.0999999996</v>
      </c>
      <c r="D627" s="15">
        <f t="shared" si="60"/>
        <v>9368445.0999999996</v>
      </c>
      <c r="E627" s="15">
        <f t="shared" si="60"/>
        <v>0</v>
      </c>
      <c r="F627" s="15">
        <f t="shared" si="60"/>
        <v>0</v>
      </c>
      <c r="G627" s="15">
        <f t="shared" si="60"/>
        <v>118980</v>
      </c>
      <c r="H627" s="48"/>
      <c r="S627" s="44"/>
      <c r="T627" s="44"/>
    </row>
    <row r="628" spans="1:27" s="57" customFormat="1" ht="24" customHeight="1">
      <c r="A628" s="131"/>
      <c r="B628" s="98" t="s">
        <v>17</v>
      </c>
      <c r="C628" s="15">
        <f t="shared" si="60"/>
        <v>14162430.5</v>
      </c>
      <c r="D628" s="15">
        <f t="shared" si="60"/>
        <v>13818534.5</v>
      </c>
      <c r="E628" s="15">
        <f t="shared" si="60"/>
        <v>0</v>
      </c>
      <c r="F628" s="15">
        <f t="shared" si="60"/>
        <v>0</v>
      </c>
      <c r="G628" s="15">
        <f t="shared" si="60"/>
        <v>343896</v>
      </c>
      <c r="H628" s="48"/>
      <c r="S628" s="44"/>
      <c r="T628" s="44"/>
    </row>
    <row r="629" spans="1:27" s="57" customFormat="1" ht="24" customHeight="1">
      <c r="A629" s="131"/>
      <c r="B629" s="98" t="s">
        <v>32</v>
      </c>
      <c r="C629" s="15">
        <f t="shared" si="60"/>
        <v>20309874</v>
      </c>
      <c r="D629" s="15">
        <f t="shared" si="60"/>
        <v>9222556</v>
      </c>
      <c r="E629" s="15">
        <f t="shared" si="60"/>
        <v>0</v>
      </c>
      <c r="F629" s="15">
        <f t="shared" si="60"/>
        <v>0</v>
      </c>
      <c r="G629" s="15">
        <f t="shared" si="60"/>
        <v>11087318</v>
      </c>
      <c r="H629" s="48"/>
      <c r="S629" s="44"/>
      <c r="T629" s="44"/>
      <c r="U629" s="47"/>
    </row>
    <row r="630" spans="1:27" s="57" customFormat="1" ht="24" customHeight="1">
      <c r="A630" s="131"/>
      <c r="B630" s="98" t="s">
        <v>33</v>
      </c>
      <c r="C630" s="15">
        <f t="shared" si="60"/>
        <v>34547164.700000003</v>
      </c>
      <c r="D630" s="15">
        <f t="shared" si="60"/>
        <v>8455007</v>
      </c>
      <c r="E630" s="15">
        <f t="shared" si="60"/>
        <v>0</v>
      </c>
      <c r="F630" s="15">
        <f t="shared" si="60"/>
        <v>0</v>
      </c>
      <c r="G630" s="15">
        <f t="shared" si="60"/>
        <v>26092157.699999999</v>
      </c>
      <c r="H630" s="48"/>
      <c r="S630" s="44"/>
      <c r="T630" s="44"/>
      <c r="V630" s="47"/>
      <c r="W630" s="47"/>
      <c r="X630" s="47"/>
      <c r="Y630" s="47"/>
      <c r="Z630" s="47"/>
      <c r="AA630" s="47"/>
    </row>
    <row r="631" spans="1:27" s="57" customFormat="1" ht="24" customHeight="1">
      <c r="A631" s="132"/>
      <c r="B631" s="98" t="s">
        <v>34</v>
      </c>
      <c r="C631" s="15">
        <f t="shared" si="60"/>
        <v>14041570</v>
      </c>
      <c r="D631" s="15">
        <f t="shared" si="60"/>
        <v>4575270</v>
      </c>
      <c r="E631" s="15">
        <f t="shared" si="60"/>
        <v>0</v>
      </c>
      <c r="F631" s="15">
        <f t="shared" si="60"/>
        <v>0</v>
      </c>
      <c r="G631" s="15">
        <f t="shared" si="60"/>
        <v>9466300</v>
      </c>
      <c r="H631" s="48"/>
      <c r="S631" s="44"/>
      <c r="T631" s="44"/>
    </row>
    <row r="632" spans="1:27" s="70" customFormat="1" ht="24.75" customHeight="1">
      <c r="A632" s="31" t="s">
        <v>61</v>
      </c>
      <c r="B632" s="117" t="s">
        <v>168</v>
      </c>
      <c r="C632" s="118"/>
      <c r="D632" s="118"/>
      <c r="E632" s="118"/>
      <c r="F632" s="118"/>
      <c r="G632" s="119"/>
      <c r="H632" s="69"/>
      <c r="S632" s="71"/>
      <c r="T632" s="71"/>
    </row>
    <row r="633" spans="1:27" s="7" customFormat="1" ht="21" customHeight="1">
      <c r="A633" s="123" t="s">
        <v>169</v>
      </c>
      <c r="B633" s="9" t="s">
        <v>201</v>
      </c>
      <c r="C633" s="12">
        <f>SUM(C634:C638)</f>
        <v>6948900</v>
      </c>
      <c r="D633" s="12">
        <f>SUM(D634:D638)</f>
        <v>5388600</v>
      </c>
      <c r="E633" s="12">
        <f>SUM(E634:E638)</f>
        <v>1560300</v>
      </c>
      <c r="F633" s="12">
        <f>SUM(F634:F638)</f>
        <v>0</v>
      </c>
      <c r="G633" s="12">
        <f>SUM(G634:G638)</f>
        <v>0</v>
      </c>
      <c r="H633" s="56"/>
      <c r="S633" s="8"/>
      <c r="T633" s="8"/>
    </row>
    <row r="634" spans="1:27" s="7" customFormat="1">
      <c r="A634" s="124"/>
      <c r="B634" s="9" t="s">
        <v>16</v>
      </c>
      <c r="C634" s="12">
        <f>D634+E634+F634+G634</f>
        <v>54000</v>
      </c>
      <c r="D634" s="14">
        <v>0</v>
      </c>
      <c r="E634" s="14">
        <v>54000</v>
      </c>
      <c r="F634" s="14">
        <v>0</v>
      </c>
      <c r="G634" s="14">
        <v>0</v>
      </c>
      <c r="H634" s="56"/>
      <c r="I634" s="22"/>
      <c r="J634" s="22"/>
      <c r="K634" s="22" t="s">
        <v>202</v>
      </c>
      <c r="L634" s="22" t="s">
        <v>203</v>
      </c>
      <c r="S634" s="8"/>
      <c r="T634" s="8"/>
    </row>
    <row r="635" spans="1:27" s="7" customFormat="1">
      <c r="A635" s="124"/>
      <c r="B635" s="9" t="s">
        <v>17</v>
      </c>
      <c r="C635" s="12">
        <f>D635+E635+F635+G635</f>
        <v>1601000</v>
      </c>
      <c r="D635" s="12">
        <v>1347000</v>
      </c>
      <c r="E635" s="12">
        <v>254000</v>
      </c>
      <c r="F635" s="12">
        <v>0</v>
      </c>
      <c r="G635" s="12">
        <v>0</v>
      </c>
      <c r="H635" s="72"/>
      <c r="I635" s="38"/>
      <c r="J635" s="38"/>
      <c r="K635" s="38">
        <f t="shared" ref="K635:L637" si="61">F635+F648</f>
        <v>3800</v>
      </c>
      <c r="L635" s="38">
        <f t="shared" si="61"/>
        <v>66030</v>
      </c>
      <c r="S635" s="8"/>
      <c r="T635" s="8"/>
    </row>
    <row r="636" spans="1:27" s="7" customFormat="1">
      <c r="A636" s="124"/>
      <c r="B636" s="9" t="s">
        <v>32</v>
      </c>
      <c r="C636" s="12">
        <f>D636+E636+F636+G636</f>
        <v>1547000</v>
      </c>
      <c r="D636" s="12">
        <v>1347000</v>
      </c>
      <c r="E636" s="12">
        <v>200000</v>
      </c>
      <c r="F636" s="12">
        <v>0</v>
      </c>
      <c r="G636" s="12">
        <v>0</v>
      </c>
      <c r="H636" s="72"/>
      <c r="I636" s="38"/>
      <c r="J636" s="38"/>
      <c r="K636" s="38">
        <f t="shared" si="61"/>
        <v>4050</v>
      </c>
      <c r="L636" s="38">
        <f t="shared" si="61"/>
        <v>38530</v>
      </c>
      <c r="S636" s="8"/>
      <c r="T636" s="8"/>
    </row>
    <row r="637" spans="1:27" s="7" customFormat="1">
      <c r="A637" s="124"/>
      <c r="B637" s="9" t="s">
        <v>33</v>
      </c>
      <c r="C637" s="12">
        <f>D637+E637+F637+G637</f>
        <v>1847000</v>
      </c>
      <c r="D637" s="12">
        <v>1347000</v>
      </c>
      <c r="E637" s="12">
        <v>500000</v>
      </c>
      <c r="F637" s="12">
        <v>0</v>
      </c>
      <c r="G637" s="12">
        <v>0</v>
      </c>
      <c r="H637" s="72"/>
      <c r="I637" s="38"/>
      <c r="J637" s="38"/>
      <c r="K637" s="38">
        <f t="shared" si="61"/>
        <v>4050</v>
      </c>
      <c r="L637" s="38">
        <f t="shared" si="61"/>
        <v>38530</v>
      </c>
      <c r="S637" s="8"/>
      <c r="T637" s="8"/>
    </row>
    <row r="638" spans="1:27" s="7" customFormat="1">
      <c r="A638" s="125"/>
      <c r="B638" s="9" t="s">
        <v>34</v>
      </c>
      <c r="C638" s="12">
        <f>D638+E638+F638+G638</f>
        <v>1899900</v>
      </c>
      <c r="D638" s="12">
        <v>1347600</v>
      </c>
      <c r="E638" s="12">
        <v>552300</v>
      </c>
      <c r="F638" s="12">
        <v>0</v>
      </c>
      <c r="G638" s="12">
        <v>0</v>
      </c>
      <c r="H638" s="56"/>
      <c r="S638" s="8"/>
      <c r="T638" s="8"/>
    </row>
    <row r="639" spans="1:27" s="57" customFormat="1" ht="18.75" customHeight="1">
      <c r="A639" s="130"/>
      <c r="B639" s="98" t="s">
        <v>1</v>
      </c>
      <c r="C639" s="15">
        <f>C633</f>
        <v>6948900</v>
      </c>
      <c r="D639" s="15">
        <f t="shared" ref="C639:G644" si="62">D633</f>
        <v>5388600</v>
      </c>
      <c r="E639" s="15">
        <f t="shared" si="62"/>
        <v>1560300</v>
      </c>
      <c r="F639" s="15">
        <f t="shared" si="62"/>
        <v>0</v>
      </c>
      <c r="G639" s="15">
        <f t="shared" si="62"/>
        <v>0</v>
      </c>
      <c r="H639" s="48"/>
      <c r="S639" s="44"/>
      <c r="T639" s="44"/>
    </row>
    <row r="640" spans="1:27" s="57" customFormat="1" ht="18.75" customHeight="1">
      <c r="A640" s="131"/>
      <c r="B640" s="98" t="s">
        <v>16</v>
      </c>
      <c r="C640" s="15">
        <f t="shared" si="62"/>
        <v>54000</v>
      </c>
      <c r="D640" s="15">
        <f t="shared" si="62"/>
        <v>0</v>
      </c>
      <c r="E640" s="15">
        <f t="shared" si="62"/>
        <v>54000</v>
      </c>
      <c r="F640" s="15">
        <f t="shared" si="62"/>
        <v>0</v>
      </c>
      <c r="G640" s="15">
        <f t="shared" si="62"/>
        <v>0</v>
      </c>
      <c r="H640" s="48"/>
      <c r="S640" s="44"/>
      <c r="T640" s="44"/>
    </row>
    <row r="641" spans="1:27" s="57" customFormat="1" ht="18.75" customHeight="1">
      <c r="A641" s="131"/>
      <c r="B641" s="98" t="s">
        <v>17</v>
      </c>
      <c r="C641" s="15">
        <f t="shared" si="62"/>
        <v>1601000</v>
      </c>
      <c r="D641" s="15">
        <f t="shared" si="62"/>
        <v>1347000</v>
      </c>
      <c r="E641" s="15">
        <f t="shared" si="62"/>
        <v>254000</v>
      </c>
      <c r="F641" s="15">
        <f t="shared" si="62"/>
        <v>0</v>
      </c>
      <c r="G641" s="15">
        <f t="shared" si="62"/>
        <v>0</v>
      </c>
      <c r="H641" s="48"/>
      <c r="S641" s="44"/>
      <c r="T641" s="44"/>
    </row>
    <row r="642" spans="1:27" s="57" customFormat="1" ht="18.75" customHeight="1">
      <c r="A642" s="131"/>
      <c r="B642" s="98" t="s">
        <v>32</v>
      </c>
      <c r="C642" s="15">
        <f t="shared" si="62"/>
        <v>1547000</v>
      </c>
      <c r="D642" s="15">
        <f t="shared" si="62"/>
        <v>1347000</v>
      </c>
      <c r="E642" s="15">
        <f t="shared" si="62"/>
        <v>200000</v>
      </c>
      <c r="F642" s="15">
        <f t="shared" si="62"/>
        <v>0</v>
      </c>
      <c r="G642" s="15">
        <f t="shared" si="62"/>
        <v>0</v>
      </c>
      <c r="H642" s="48"/>
      <c r="S642" s="44"/>
      <c r="T642" s="44"/>
      <c r="U642" s="47"/>
    </row>
    <row r="643" spans="1:27" s="57" customFormat="1" ht="18.75" customHeight="1">
      <c r="A643" s="131"/>
      <c r="B643" s="98" t="s">
        <v>33</v>
      </c>
      <c r="C643" s="15">
        <f t="shared" si="62"/>
        <v>1847000</v>
      </c>
      <c r="D643" s="15">
        <f t="shared" si="62"/>
        <v>1347000</v>
      </c>
      <c r="E643" s="15">
        <f t="shared" si="62"/>
        <v>500000</v>
      </c>
      <c r="F643" s="15">
        <f t="shared" si="62"/>
        <v>0</v>
      </c>
      <c r="G643" s="15">
        <f t="shared" si="62"/>
        <v>0</v>
      </c>
      <c r="H643" s="48"/>
      <c r="S643" s="44"/>
      <c r="T643" s="44"/>
      <c r="V643" s="47"/>
      <c r="W643" s="47"/>
      <c r="X643" s="47"/>
      <c r="Y643" s="47"/>
      <c r="Z643" s="47"/>
      <c r="AA643" s="47"/>
    </row>
    <row r="644" spans="1:27" s="57" customFormat="1" ht="18.75" customHeight="1">
      <c r="A644" s="132"/>
      <c r="B644" s="98" t="s">
        <v>34</v>
      </c>
      <c r="C644" s="15">
        <f t="shared" si="62"/>
        <v>1899900</v>
      </c>
      <c r="D644" s="15">
        <f t="shared" si="62"/>
        <v>1347600</v>
      </c>
      <c r="E644" s="15">
        <f t="shared" si="62"/>
        <v>552300</v>
      </c>
      <c r="F644" s="15">
        <f t="shared" si="62"/>
        <v>0</v>
      </c>
      <c r="G644" s="15">
        <f t="shared" si="62"/>
        <v>0</v>
      </c>
      <c r="H644" s="48"/>
      <c r="S644" s="44"/>
      <c r="T644" s="44"/>
    </row>
    <row r="645" spans="1:27" s="40" customFormat="1" ht="26.25" customHeight="1">
      <c r="A645" s="36" t="s">
        <v>60</v>
      </c>
      <c r="B645" s="126" t="s">
        <v>38</v>
      </c>
      <c r="C645" s="126"/>
      <c r="D645" s="126"/>
      <c r="E645" s="126"/>
      <c r="F645" s="126"/>
      <c r="G645" s="126"/>
      <c r="H645" s="56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8"/>
      <c r="T645" s="8"/>
      <c r="U645" s="7"/>
      <c r="V645" s="7"/>
      <c r="W645" s="7"/>
      <c r="X645" s="7"/>
      <c r="Y645" s="7"/>
      <c r="Z645" s="7"/>
      <c r="AA645" s="7"/>
    </row>
    <row r="646" spans="1:27" s="7" customFormat="1" ht="68.25" customHeight="1">
      <c r="A646" s="123" t="s">
        <v>234</v>
      </c>
      <c r="B646" s="9" t="s">
        <v>235</v>
      </c>
      <c r="C646" s="12">
        <f>SUM(C647:C651)</f>
        <v>317667.70750999998</v>
      </c>
      <c r="D646" s="12">
        <f>SUM(D647:D651)</f>
        <v>0</v>
      </c>
      <c r="E646" s="12">
        <f>SUM(E647:E651)</f>
        <v>51190.195659999998</v>
      </c>
      <c r="F646" s="12">
        <f>SUM(F647:F651)</f>
        <v>18877.511849999999</v>
      </c>
      <c r="G646" s="12">
        <f>SUM(G647:G651)</f>
        <v>247600</v>
      </c>
      <c r="H646" s="56"/>
      <c r="S646" s="8"/>
      <c r="T646" s="8"/>
    </row>
    <row r="647" spans="1:27" s="7" customFormat="1" ht="14.25" customHeight="1">
      <c r="A647" s="124"/>
      <c r="B647" s="9" t="s">
        <v>16</v>
      </c>
      <c r="C647" s="12">
        <f>D647+E647+F647+G647</f>
        <v>80170.688110000003</v>
      </c>
      <c r="D647" s="12">
        <v>0</v>
      </c>
      <c r="E647" s="12">
        <v>11263.17626</v>
      </c>
      <c r="F647" s="12">
        <v>2927.5118499999994</v>
      </c>
      <c r="G647" s="12">
        <v>65980</v>
      </c>
      <c r="H647" s="62"/>
      <c r="I647" s="60"/>
      <c r="S647" s="8"/>
      <c r="T647" s="8"/>
    </row>
    <row r="648" spans="1:27" s="7" customFormat="1" ht="14.25" customHeight="1">
      <c r="A648" s="124"/>
      <c r="B648" s="9" t="s">
        <v>17</v>
      </c>
      <c r="C648" s="12">
        <f>D648+E648+F648+G648</f>
        <v>79457.019400000005</v>
      </c>
      <c r="D648" s="12">
        <v>0</v>
      </c>
      <c r="E648" s="12">
        <v>9627.019400000001</v>
      </c>
      <c r="F648" s="12">
        <v>3800</v>
      </c>
      <c r="G648" s="12">
        <v>66030</v>
      </c>
      <c r="H648" s="62"/>
      <c r="I648" s="60"/>
      <c r="S648" s="8"/>
      <c r="T648" s="8"/>
    </row>
    <row r="649" spans="1:27" s="7" customFormat="1" ht="14.25" customHeight="1">
      <c r="A649" s="124"/>
      <c r="B649" s="9" t="s">
        <v>32</v>
      </c>
      <c r="C649" s="12">
        <f>D649+E649+F649+G649</f>
        <v>52680</v>
      </c>
      <c r="D649" s="12">
        <v>0</v>
      </c>
      <c r="E649" s="12">
        <v>10100</v>
      </c>
      <c r="F649" s="12">
        <v>4050</v>
      </c>
      <c r="G649" s="12">
        <v>38530</v>
      </c>
      <c r="H649" s="62"/>
      <c r="I649" s="60"/>
      <c r="S649" s="8"/>
      <c r="T649" s="8"/>
    </row>
    <row r="650" spans="1:27" s="7" customFormat="1" ht="14.25" customHeight="1">
      <c r="A650" s="124"/>
      <c r="B650" s="9" t="s">
        <v>33</v>
      </c>
      <c r="C650" s="12">
        <f>D650+E650+F650+G650</f>
        <v>52680</v>
      </c>
      <c r="D650" s="12">
        <v>0</v>
      </c>
      <c r="E650" s="12">
        <v>10100</v>
      </c>
      <c r="F650" s="12">
        <v>4050</v>
      </c>
      <c r="G650" s="12">
        <v>38530</v>
      </c>
      <c r="H650" s="62"/>
      <c r="I650" s="60"/>
      <c r="S650" s="8"/>
      <c r="T650" s="8"/>
      <c r="V650" s="40"/>
      <c r="W650" s="40"/>
      <c r="X650" s="40"/>
      <c r="Y650" s="40"/>
      <c r="Z650" s="40"/>
      <c r="AA650" s="40"/>
    </row>
    <row r="651" spans="1:27" s="7" customFormat="1" ht="14.25" customHeight="1">
      <c r="A651" s="125"/>
      <c r="B651" s="9" t="s">
        <v>34</v>
      </c>
      <c r="C651" s="12">
        <f>D651+E651+F651+G651</f>
        <v>52680</v>
      </c>
      <c r="D651" s="12">
        <v>0</v>
      </c>
      <c r="E651" s="12">
        <v>10100</v>
      </c>
      <c r="F651" s="12">
        <v>4050</v>
      </c>
      <c r="G651" s="12">
        <v>38530</v>
      </c>
      <c r="H651" s="62"/>
      <c r="I651" s="60"/>
      <c r="S651" s="8"/>
      <c r="T651" s="8"/>
    </row>
    <row r="652" spans="1:27" s="57" customFormat="1" ht="21" customHeight="1">
      <c r="A652" s="130"/>
      <c r="B652" s="98" t="s">
        <v>1</v>
      </c>
      <c r="C652" s="15">
        <f>C646</f>
        <v>317667.70750999998</v>
      </c>
      <c r="D652" s="15">
        <f t="shared" ref="C652:G657" si="63">D646</f>
        <v>0</v>
      </c>
      <c r="E652" s="15">
        <f t="shared" si="63"/>
        <v>51190.195659999998</v>
      </c>
      <c r="F652" s="15">
        <f t="shared" si="63"/>
        <v>18877.511849999999</v>
      </c>
      <c r="G652" s="15">
        <f t="shared" si="63"/>
        <v>247600</v>
      </c>
      <c r="H652" s="48"/>
      <c r="S652" s="44"/>
      <c r="T652" s="44"/>
    </row>
    <row r="653" spans="1:27" s="57" customFormat="1" ht="21" customHeight="1">
      <c r="A653" s="131"/>
      <c r="B653" s="98" t="s">
        <v>16</v>
      </c>
      <c r="C653" s="15">
        <f t="shared" si="63"/>
        <v>80170.688110000003</v>
      </c>
      <c r="D653" s="15">
        <f t="shared" si="63"/>
        <v>0</v>
      </c>
      <c r="E653" s="15">
        <f t="shared" si="63"/>
        <v>11263.17626</v>
      </c>
      <c r="F653" s="15">
        <f t="shared" si="63"/>
        <v>2927.5118499999994</v>
      </c>
      <c r="G653" s="15">
        <f t="shared" si="63"/>
        <v>65980</v>
      </c>
      <c r="H653" s="48"/>
      <c r="S653" s="44"/>
      <c r="T653" s="44"/>
    </row>
    <row r="654" spans="1:27" s="57" customFormat="1" ht="21" customHeight="1">
      <c r="A654" s="131"/>
      <c r="B654" s="98" t="s">
        <v>17</v>
      </c>
      <c r="C654" s="15">
        <f t="shared" si="63"/>
        <v>79457.019400000005</v>
      </c>
      <c r="D654" s="15">
        <f t="shared" si="63"/>
        <v>0</v>
      </c>
      <c r="E654" s="15">
        <f t="shared" si="63"/>
        <v>9627.019400000001</v>
      </c>
      <c r="F654" s="15">
        <f t="shared" si="63"/>
        <v>3800</v>
      </c>
      <c r="G654" s="15">
        <f t="shared" si="63"/>
        <v>66030</v>
      </c>
      <c r="H654" s="48"/>
      <c r="S654" s="44"/>
      <c r="T654" s="44"/>
    </row>
    <row r="655" spans="1:27" s="57" customFormat="1" ht="21" customHeight="1">
      <c r="A655" s="131"/>
      <c r="B655" s="98" t="s">
        <v>32</v>
      </c>
      <c r="C655" s="15">
        <f t="shared" si="63"/>
        <v>52680</v>
      </c>
      <c r="D655" s="15">
        <f t="shared" si="63"/>
        <v>0</v>
      </c>
      <c r="E655" s="15">
        <f t="shared" si="63"/>
        <v>10100</v>
      </c>
      <c r="F655" s="15">
        <f t="shared" si="63"/>
        <v>4050</v>
      </c>
      <c r="G655" s="15">
        <f t="shared" si="63"/>
        <v>38530</v>
      </c>
      <c r="H655" s="48"/>
      <c r="S655" s="44"/>
      <c r="T655" s="44"/>
      <c r="U655" s="47"/>
    </row>
    <row r="656" spans="1:27" s="57" customFormat="1" ht="21" customHeight="1">
      <c r="A656" s="131"/>
      <c r="B656" s="98" t="s">
        <v>33</v>
      </c>
      <c r="C656" s="15">
        <f t="shared" si="63"/>
        <v>52680</v>
      </c>
      <c r="D656" s="15">
        <f t="shared" si="63"/>
        <v>0</v>
      </c>
      <c r="E656" s="15">
        <f t="shared" si="63"/>
        <v>10100</v>
      </c>
      <c r="F656" s="15">
        <f t="shared" si="63"/>
        <v>4050</v>
      </c>
      <c r="G656" s="15">
        <f t="shared" si="63"/>
        <v>38530</v>
      </c>
      <c r="H656" s="48"/>
      <c r="S656" s="44"/>
      <c r="T656" s="44"/>
      <c r="V656" s="47"/>
      <c r="W656" s="47"/>
      <c r="X656" s="47"/>
      <c r="Y656" s="47"/>
      <c r="Z656" s="47"/>
      <c r="AA656" s="47"/>
    </row>
    <row r="657" spans="1:27" s="57" customFormat="1" ht="21" customHeight="1">
      <c r="A657" s="132"/>
      <c r="B657" s="98" t="s">
        <v>34</v>
      </c>
      <c r="C657" s="15">
        <f t="shared" si="63"/>
        <v>52680</v>
      </c>
      <c r="D657" s="15">
        <f t="shared" si="63"/>
        <v>0</v>
      </c>
      <c r="E657" s="15">
        <f t="shared" si="63"/>
        <v>10100</v>
      </c>
      <c r="F657" s="15">
        <f t="shared" si="63"/>
        <v>4050</v>
      </c>
      <c r="G657" s="15">
        <f t="shared" si="63"/>
        <v>38530</v>
      </c>
      <c r="H657" s="48"/>
      <c r="S657" s="44"/>
      <c r="T657" s="44"/>
    </row>
    <row r="658" spans="1:27" s="5" customFormat="1" ht="29.25" customHeight="1">
      <c r="A658" s="36" t="s">
        <v>181</v>
      </c>
      <c r="B658" s="126" t="s">
        <v>180</v>
      </c>
      <c r="C658" s="126"/>
      <c r="D658" s="126"/>
      <c r="E658" s="126"/>
      <c r="F658" s="126"/>
      <c r="G658" s="126"/>
      <c r="H658" s="35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8"/>
      <c r="T658" s="8"/>
      <c r="U658" s="7"/>
      <c r="V658" s="7"/>
      <c r="W658" s="7"/>
      <c r="X658" s="7"/>
      <c r="Y658" s="7"/>
      <c r="Z658" s="7"/>
      <c r="AA658" s="7"/>
    </row>
    <row r="659" spans="1:27" s="7" customFormat="1" ht="14.25" customHeight="1">
      <c r="A659" s="123" t="s">
        <v>182</v>
      </c>
      <c r="B659" s="9" t="s">
        <v>178</v>
      </c>
      <c r="C659" s="12">
        <f>SUM(C660:C664)</f>
        <v>219271.02135211998</v>
      </c>
      <c r="D659" s="12">
        <f>SUM(D660:D664)</f>
        <v>0</v>
      </c>
      <c r="E659" s="12">
        <f>SUM(E660:E664)</f>
        <v>219271.02135211998</v>
      </c>
      <c r="F659" s="12">
        <f>SUM(F660:F664)</f>
        <v>0</v>
      </c>
      <c r="G659" s="12">
        <f>SUM(G660:G664)</f>
        <v>0</v>
      </c>
      <c r="H659" s="56"/>
      <c r="S659" s="8"/>
      <c r="T659" s="8"/>
    </row>
    <row r="660" spans="1:27" s="7" customFormat="1">
      <c r="A660" s="124"/>
      <c r="B660" s="9" t="s">
        <v>16</v>
      </c>
      <c r="C660" s="12">
        <f>D660+E660+F660+G660</f>
        <v>44716.472000000002</v>
      </c>
      <c r="D660" s="12">
        <v>0</v>
      </c>
      <c r="E660" s="12">
        <v>44716.472000000002</v>
      </c>
      <c r="F660" s="12">
        <v>0</v>
      </c>
      <c r="G660" s="12">
        <v>0</v>
      </c>
      <c r="H660" s="56"/>
      <c r="S660" s="8"/>
      <c r="T660" s="8"/>
    </row>
    <row r="661" spans="1:27" s="7" customFormat="1">
      <c r="A661" s="124"/>
      <c r="B661" s="9" t="s">
        <v>17</v>
      </c>
      <c r="C661" s="12">
        <f>D661+E661+F661+G661</f>
        <v>44135.157864000001</v>
      </c>
      <c r="D661" s="12">
        <v>0</v>
      </c>
      <c r="E661" s="12">
        <f>E660*98.7%</f>
        <v>44135.157864000001</v>
      </c>
      <c r="F661" s="12">
        <v>0</v>
      </c>
      <c r="G661" s="12">
        <v>0</v>
      </c>
      <c r="H661" s="56"/>
      <c r="S661" s="8"/>
      <c r="T661" s="8"/>
      <c r="U661" s="40"/>
    </row>
    <row r="662" spans="1:27" s="7" customFormat="1">
      <c r="A662" s="124"/>
      <c r="B662" s="9" t="s">
        <v>32</v>
      </c>
      <c r="C662" s="12">
        <f>D662+E662+F662+G662</f>
        <v>43473.130496040001</v>
      </c>
      <c r="D662" s="12">
        <v>0</v>
      </c>
      <c r="E662" s="12">
        <f>E661*98.5%</f>
        <v>43473.130496040001</v>
      </c>
      <c r="F662" s="12">
        <v>0</v>
      </c>
      <c r="G662" s="12">
        <v>0</v>
      </c>
      <c r="H662" s="56"/>
      <c r="S662" s="8"/>
      <c r="T662" s="8"/>
    </row>
    <row r="663" spans="1:27" s="7" customFormat="1">
      <c r="A663" s="124"/>
      <c r="B663" s="9" t="s">
        <v>33</v>
      </c>
      <c r="C663" s="12">
        <f>D663+E663+F663+G663</f>
        <v>43473.130496040001</v>
      </c>
      <c r="D663" s="12">
        <v>0</v>
      </c>
      <c r="E663" s="12">
        <f>E662</f>
        <v>43473.130496040001</v>
      </c>
      <c r="F663" s="12">
        <v>0</v>
      </c>
      <c r="G663" s="12">
        <v>0</v>
      </c>
      <c r="H663" s="56"/>
      <c r="S663" s="8"/>
      <c r="T663" s="8"/>
    </row>
    <row r="664" spans="1:27" s="7" customFormat="1">
      <c r="A664" s="125"/>
      <c r="B664" s="9" t="s">
        <v>34</v>
      </c>
      <c r="C664" s="12">
        <f>D664+E664+F664+G664</f>
        <v>43473.130496040001</v>
      </c>
      <c r="D664" s="12">
        <v>0</v>
      </c>
      <c r="E664" s="12">
        <f>E663</f>
        <v>43473.130496040001</v>
      </c>
      <c r="F664" s="12">
        <v>0</v>
      </c>
      <c r="G664" s="12">
        <v>0</v>
      </c>
      <c r="H664" s="56"/>
      <c r="S664" s="8"/>
      <c r="T664" s="8"/>
    </row>
    <row r="665" spans="1:27" s="7" customFormat="1" ht="29.25" customHeight="1">
      <c r="A665" s="123" t="s">
        <v>183</v>
      </c>
      <c r="B665" s="9" t="s">
        <v>179</v>
      </c>
      <c r="C665" s="12">
        <f>SUM(C666:C670)</f>
        <v>6217.8</v>
      </c>
      <c r="D665" s="12">
        <f>SUM(D666:D670)</f>
        <v>0</v>
      </c>
      <c r="E665" s="12">
        <f>SUM(E666:E670)</f>
        <v>6217.8</v>
      </c>
      <c r="F665" s="12">
        <f>SUM(F666:F670)</f>
        <v>0</v>
      </c>
      <c r="G665" s="12">
        <f>SUM(G666:G670)</f>
        <v>0</v>
      </c>
      <c r="H665" s="56"/>
      <c r="S665" s="8"/>
      <c r="T665" s="8"/>
    </row>
    <row r="666" spans="1:27" s="7" customFormat="1">
      <c r="A666" s="124"/>
      <c r="B666" s="9" t="s">
        <v>16</v>
      </c>
      <c r="C666" s="12">
        <f>D666+E666+F666+G666</f>
        <v>6217.8</v>
      </c>
      <c r="D666" s="12">
        <v>0</v>
      </c>
      <c r="E666" s="12">
        <v>6217.8</v>
      </c>
      <c r="F666" s="12">
        <v>0</v>
      </c>
      <c r="G666" s="12">
        <v>0</v>
      </c>
      <c r="H666" s="56"/>
      <c r="S666" s="8"/>
      <c r="T666" s="8"/>
    </row>
    <row r="667" spans="1:27" s="7" customFormat="1">
      <c r="A667" s="124"/>
      <c r="B667" s="9" t="s">
        <v>17</v>
      </c>
      <c r="C667" s="12">
        <f>D667+E667+F667+G667</f>
        <v>0</v>
      </c>
      <c r="D667" s="12">
        <v>0</v>
      </c>
      <c r="E667" s="12">
        <v>0</v>
      </c>
      <c r="F667" s="12">
        <v>0</v>
      </c>
      <c r="G667" s="12">
        <v>0</v>
      </c>
      <c r="H667" s="56"/>
      <c r="S667" s="8"/>
      <c r="T667" s="8"/>
      <c r="U667" s="40"/>
    </row>
    <row r="668" spans="1:27" s="7" customFormat="1">
      <c r="A668" s="124"/>
      <c r="B668" s="9" t="s">
        <v>32</v>
      </c>
      <c r="C668" s="12">
        <f>D668+E668+F668+G668</f>
        <v>0</v>
      </c>
      <c r="D668" s="12">
        <v>0</v>
      </c>
      <c r="E668" s="12">
        <v>0</v>
      </c>
      <c r="F668" s="12">
        <v>0</v>
      </c>
      <c r="G668" s="12">
        <v>0</v>
      </c>
      <c r="H668" s="56"/>
      <c r="S668" s="8"/>
      <c r="T668" s="8"/>
    </row>
    <row r="669" spans="1:27" s="7" customFormat="1">
      <c r="A669" s="124"/>
      <c r="B669" s="9" t="s">
        <v>33</v>
      </c>
      <c r="C669" s="12">
        <f>D669+E669+F669+G669</f>
        <v>0</v>
      </c>
      <c r="D669" s="12">
        <v>0</v>
      </c>
      <c r="E669" s="12">
        <v>0</v>
      </c>
      <c r="F669" s="12">
        <v>0</v>
      </c>
      <c r="G669" s="12">
        <v>0</v>
      </c>
      <c r="H669" s="56"/>
      <c r="S669" s="8"/>
      <c r="T669" s="8"/>
    </row>
    <row r="670" spans="1:27" s="7" customFormat="1">
      <c r="A670" s="125"/>
      <c r="B670" s="9" t="s">
        <v>34</v>
      </c>
      <c r="C670" s="12">
        <f>D670+E670+F670+G670</f>
        <v>0</v>
      </c>
      <c r="D670" s="12">
        <v>0</v>
      </c>
      <c r="E670" s="12">
        <v>0</v>
      </c>
      <c r="F670" s="12">
        <v>0</v>
      </c>
      <c r="G670" s="12">
        <v>0</v>
      </c>
      <c r="H670" s="56"/>
      <c r="S670" s="8"/>
      <c r="T670" s="8"/>
    </row>
    <row r="671" spans="1:27" s="57" customFormat="1" ht="16.5" customHeight="1">
      <c r="A671" s="130"/>
      <c r="B671" s="98" t="s">
        <v>1</v>
      </c>
      <c r="C671" s="15">
        <f>C659+C665</f>
        <v>225488.82135211997</v>
      </c>
      <c r="D671" s="15">
        <f t="shared" ref="C671:G676" si="64">D659+D665</f>
        <v>0</v>
      </c>
      <c r="E671" s="15">
        <f t="shared" si="64"/>
        <v>225488.82135211997</v>
      </c>
      <c r="F671" s="15">
        <f t="shared" si="64"/>
        <v>0</v>
      </c>
      <c r="G671" s="15">
        <f t="shared" si="64"/>
        <v>0</v>
      </c>
      <c r="H671" s="48"/>
      <c r="S671" s="44"/>
      <c r="T671" s="44"/>
    </row>
    <row r="672" spans="1:27" s="57" customFormat="1" ht="18" customHeight="1">
      <c r="A672" s="131"/>
      <c r="B672" s="98" t="s">
        <v>16</v>
      </c>
      <c r="C672" s="15">
        <f t="shared" si="64"/>
        <v>50934.272000000004</v>
      </c>
      <c r="D672" s="15">
        <f t="shared" si="64"/>
        <v>0</v>
      </c>
      <c r="E672" s="15">
        <f t="shared" si="64"/>
        <v>50934.272000000004</v>
      </c>
      <c r="F672" s="15">
        <f t="shared" si="64"/>
        <v>0</v>
      </c>
      <c r="G672" s="15">
        <f t="shared" si="64"/>
        <v>0</v>
      </c>
      <c r="H672" s="48"/>
      <c r="S672" s="44"/>
      <c r="T672" s="44"/>
    </row>
    <row r="673" spans="1:27" s="57" customFormat="1" ht="18" customHeight="1">
      <c r="A673" s="131"/>
      <c r="B673" s="98" t="s">
        <v>17</v>
      </c>
      <c r="C673" s="15">
        <f t="shared" si="64"/>
        <v>44135.157864000001</v>
      </c>
      <c r="D673" s="15">
        <f t="shared" si="64"/>
        <v>0</v>
      </c>
      <c r="E673" s="15">
        <f t="shared" si="64"/>
        <v>44135.157864000001</v>
      </c>
      <c r="F673" s="15">
        <f t="shared" si="64"/>
        <v>0</v>
      </c>
      <c r="G673" s="15">
        <f t="shared" si="64"/>
        <v>0</v>
      </c>
      <c r="H673" s="48"/>
      <c r="S673" s="44"/>
      <c r="T673" s="44"/>
    </row>
    <row r="674" spans="1:27" s="57" customFormat="1" ht="18" customHeight="1">
      <c r="A674" s="131"/>
      <c r="B674" s="98" t="s">
        <v>32</v>
      </c>
      <c r="C674" s="15">
        <f t="shared" si="64"/>
        <v>43473.130496040001</v>
      </c>
      <c r="D674" s="15">
        <f t="shared" si="64"/>
        <v>0</v>
      </c>
      <c r="E674" s="15">
        <f t="shared" si="64"/>
        <v>43473.130496040001</v>
      </c>
      <c r="F674" s="15">
        <f t="shared" si="64"/>
        <v>0</v>
      </c>
      <c r="G674" s="15">
        <f t="shared" si="64"/>
        <v>0</v>
      </c>
      <c r="H674" s="48"/>
      <c r="S674" s="44"/>
      <c r="T674" s="44"/>
      <c r="U674" s="47"/>
    </row>
    <row r="675" spans="1:27" s="57" customFormat="1" ht="18" customHeight="1">
      <c r="A675" s="131"/>
      <c r="B675" s="98" t="s">
        <v>33</v>
      </c>
      <c r="C675" s="15">
        <f t="shared" si="64"/>
        <v>43473.130496040001</v>
      </c>
      <c r="D675" s="15">
        <f t="shared" si="64"/>
        <v>0</v>
      </c>
      <c r="E675" s="15">
        <f t="shared" si="64"/>
        <v>43473.130496040001</v>
      </c>
      <c r="F675" s="15">
        <f t="shared" si="64"/>
        <v>0</v>
      </c>
      <c r="G675" s="15">
        <f t="shared" si="64"/>
        <v>0</v>
      </c>
      <c r="H675" s="48"/>
      <c r="S675" s="44"/>
      <c r="T675" s="44"/>
      <c r="V675" s="47"/>
      <c r="W675" s="47"/>
      <c r="X675" s="47"/>
      <c r="Y675" s="47"/>
      <c r="Z675" s="47"/>
      <c r="AA675" s="47"/>
    </row>
    <row r="676" spans="1:27" s="57" customFormat="1" ht="17.25" customHeight="1">
      <c r="A676" s="132"/>
      <c r="B676" s="98" t="s">
        <v>34</v>
      </c>
      <c r="C676" s="15">
        <f t="shared" si="64"/>
        <v>43473.130496040001</v>
      </c>
      <c r="D676" s="15">
        <f t="shared" si="64"/>
        <v>0</v>
      </c>
      <c r="E676" s="15">
        <f t="shared" si="64"/>
        <v>43473.130496040001</v>
      </c>
      <c r="F676" s="15">
        <f t="shared" si="64"/>
        <v>0</v>
      </c>
      <c r="G676" s="15">
        <f t="shared" si="64"/>
        <v>0</v>
      </c>
      <c r="H676" s="48"/>
      <c r="S676" s="44"/>
      <c r="T676" s="44"/>
    </row>
    <row r="677" spans="1:27" s="5" customFormat="1" ht="21" customHeight="1">
      <c r="A677" s="116" t="s">
        <v>22</v>
      </c>
      <c r="B677" s="116"/>
      <c r="C677" s="116"/>
      <c r="D677" s="116"/>
      <c r="E677" s="116"/>
      <c r="F677" s="116"/>
      <c r="G677" s="116"/>
      <c r="H677" s="35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8"/>
      <c r="T677" s="8"/>
      <c r="U677" s="7"/>
      <c r="V677" s="7"/>
      <c r="W677" s="7"/>
      <c r="X677" s="7"/>
      <c r="Y677" s="7"/>
      <c r="Z677" s="7"/>
      <c r="AA677" s="7"/>
    </row>
    <row r="678" spans="1:27" s="5" customFormat="1" ht="29.25" customHeight="1">
      <c r="A678" s="36" t="s">
        <v>59</v>
      </c>
      <c r="B678" s="117" t="s">
        <v>237</v>
      </c>
      <c r="C678" s="118"/>
      <c r="D678" s="118"/>
      <c r="E678" s="118"/>
      <c r="F678" s="118"/>
      <c r="G678" s="119"/>
      <c r="H678" s="35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8"/>
      <c r="T678" s="8"/>
      <c r="U678" s="7"/>
      <c r="V678" s="7"/>
      <c r="W678" s="7"/>
      <c r="X678" s="7"/>
      <c r="Y678" s="7"/>
      <c r="Z678" s="7"/>
      <c r="AA678" s="7"/>
    </row>
    <row r="679" spans="1:27" s="7" customFormat="1" ht="14.25" customHeight="1">
      <c r="A679" s="123" t="s">
        <v>171</v>
      </c>
      <c r="B679" s="9" t="s">
        <v>3</v>
      </c>
      <c r="C679" s="12">
        <f>SUM(C680:C684)</f>
        <v>747.1</v>
      </c>
      <c r="D679" s="12">
        <f>SUM(D680:D684)</f>
        <v>0</v>
      </c>
      <c r="E679" s="12">
        <f>SUM(E680:E684)</f>
        <v>0</v>
      </c>
      <c r="F679" s="12">
        <f>SUM(F680:F684)</f>
        <v>747.1</v>
      </c>
      <c r="G679" s="12">
        <f>SUM(G680:G684)</f>
        <v>0</v>
      </c>
      <c r="H679" s="35"/>
      <c r="S679" s="8"/>
      <c r="T679" s="8"/>
    </row>
    <row r="680" spans="1:27" s="7" customFormat="1">
      <c r="A680" s="124"/>
      <c r="B680" s="9" t="s">
        <v>16</v>
      </c>
      <c r="C680" s="12">
        <f t="shared" ref="C680:C696" si="65">D680+E680+F680+G680</f>
        <v>87.3</v>
      </c>
      <c r="D680" s="12">
        <v>0</v>
      </c>
      <c r="E680" s="12">
        <v>0</v>
      </c>
      <c r="F680" s="12">
        <v>87.3</v>
      </c>
      <c r="G680" s="12">
        <v>0</v>
      </c>
      <c r="H680" s="35"/>
      <c r="S680" s="8"/>
      <c r="T680" s="8"/>
    </row>
    <row r="681" spans="1:27" s="7" customFormat="1">
      <c r="A681" s="124"/>
      <c r="B681" s="9" t="s">
        <v>17</v>
      </c>
      <c r="C681" s="12">
        <f t="shared" si="65"/>
        <v>164.8</v>
      </c>
      <c r="D681" s="12">
        <v>0</v>
      </c>
      <c r="E681" s="12">
        <v>0</v>
      </c>
      <c r="F681" s="12">
        <v>164.8</v>
      </c>
      <c r="G681" s="12">
        <v>0</v>
      </c>
      <c r="H681" s="35"/>
      <c r="S681" s="8"/>
      <c r="T681" s="8"/>
    </row>
    <row r="682" spans="1:27" s="7" customFormat="1">
      <c r="A682" s="124"/>
      <c r="B682" s="9" t="s">
        <v>32</v>
      </c>
      <c r="C682" s="12">
        <f t="shared" si="65"/>
        <v>165</v>
      </c>
      <c r="D682" s="12">
        <v>0</v>
      </c>
      <c r="E682" s="12">
        <v>0</v>
      </c>
      <c r="F682" s="12">
        <v>165</v>
      </c>
      <c r="G682" s="12">
        <v>0</v>
      </c>
      <c r="H682" s="35"/>
      <c r="S682" s="8"/>
      <c r="T682" s="8"/>
    </row>
    <row r="683" spans="1:27" s="7" customFormat="1">
      <c r="A683" s="124"/>
      <c r="B683" s="9" t="s">
        <v>33</v>
      </c>
      <c r="C683" s="12">
        <f t="shared" si="65"/>
        <v>165</v>
      </c>
      <c r="D683" s="12">
        <v>0</v>
      </c>
      <c r="E683" s="12">
        <v>0</v>
      </c>
      <c r="F683" s="12">
        <v>165</v>
      </c>
      <c r="G683" s="12">
        <v>0</v>
      </c>
      <c r="H683" s="35"/>
      <c r="S683" s="8"/>
      <c r="T683" s="8"/>
    </row>
    <row r="684" spans="1:27" s="7" customFormat="1">
      <c r="A684" s="125"/>
      <c r="B684" s="9" t="s">
        <v>34</v>
      </c>
      <c r="C684" s="12">
        <f t="shared" si="65"/>
        <v>165</v>
      </c>
      <c r="D684" s="12">
        <v>0</v>
      </c>
      <c r="E684" s="12">
        <v>0</v>
      </c>
      <c r="F684" s="12">
        <v>165</v>
      </c>
      <c r="G684" s="12">
        <v>0</v>
      </c>
      <c r="H684" s="35"/>
      <c r="S684" s="8"/>
      <c r="T684" s="8"/>
    </row>
    <row r="685" spans="1:27" s="7" customFormat="1" ht="25.5">
      <c r="A685" s="123" t="s">
        <v>172</v>
      </c>
      <c r="B685" s="9" t="s">
        <v>4</v>
      </c>
      <c r="C685" s="12">
        <f>SUM(C686:C690)</f>
        <v>7763.9</v>
      </c>
      <c r="D685" s="12">
        <f>SUM(D686:D690)</f>
        <v>0</v>
      </c>
      <c r="E685" s="12">
        <f>SUM(E686:E690)</f>
        <v>0</v>
      </c>
      <c r="F685" s="12">
        <f>SUM(F686:F690)</f>
        <v>7763.9</v>
      </c>
      <c r="G685" s="12">
        <f>SUM(G686:G690)</f>
        <v>0</v>
      </c>
      <c r="H685" s="62"/>
      <c r="I685" s="60"/>
      <c r="K685" s="7">
        <v>28000.220761277931</v>
      </c>
      <c r="L685" s="7">
        <v>0</v>
      </c>
      <c r="S685" s="8"/>
      <c r="T685" s="8"/>
    </row>
    <row r="686" spans="1:27" s="7" customFormat="1">
      <c r="A686" s="124"/>
      <c r="B686" s="9" t="s">
        <v>16</v>
      </c>
      <c r="C686" s="12">
        <f t="shared" si="65"/>
        <v>1763.9</v>
      </c>
      <c r="D686" s="12">
        <v>0</v>
      </c>
      <c r="E686" s="12">
        <v>0</v>
      </c>
      <c r="F686" s="12">
        <v>1763.9</v>
      </c>
      <c r="G686" s="12">
        <v>0</v>
      </c>
      <c r="H686" s="62"/>
      <c r="I686" s="60"/>
      <c r="K686" s="7">
        <v>7089.67</v>
      </c>
      <c r="L686" s="7">
        <v>0</v>
      </c>
      <c r="S686" s="8"/>
      <c r="T686" s="8"/>
    </row>
    <row r="687" spans="1:27" s="7" customFormat="1">
      <c r="A687" s="124"/>
      <c r="B687" s="9" t="s">
        <v>17</v>
      </c>
      <c r="C687" s="12">
        <f t="shared" si="65"/>
        <v>1500</v>
      </c>
      <c r="D687" s="12">
        <v>0</v>
      </c>
      <c r="E687" s="12">
        <v>0</v>
      </c>
      <c r="F687" s="12">
        <v>1500</v>
      </c>
      <c r="G687" s="12">
        <v>0</v>
      </c>
      <c r="H687" s="62"/>
      <c r="I687" s="60"/>
      <c r="K687" s="7">
        <v>4562.46</v>
      </c>
      <c r="L687" s="7">
        <v>0</v>
      </c>
      <c r="S687" s="8"/>
      <c r="T687" s="8"/>
    </row>
    <row r="688" spans="1:27" s="7" customFormat="1">
      <c r="A688" s="124"/>
      <c r="B688" s="9" t="s">
        <v>32</v>
      </c>
      <c r="C688" s="12">
        <f t="shared" si="65"/>
        <v>1500</v>
      </c>
      <c r="D688" s="12">
        <v>0</v>
      </c>
      <c r="E688" s="12">
        <v>0</v>
      </c>
      <c r="F688" s="12">
        <v>1500</v>
      </c>
      <c r="G688" s="12">
        <v>0</v>
      </c>
      <c r="H688" s="62"/>
      <c r="I688" s="60"/>
      <c r="K688" s="7">
        <v>5101.9708949999995</v>
      </c>
      <c r="L688" s="7">
        <v>0</v>
      </c>
      <c r="S688" s="8"/>
      <c r="T688" s="8"/>
    </row>
    <row r="689" spans="1:27" s="7" customFormat="1">
      <c r="A689" s="124"/>
      <c r="B689" s="9" t="s">
        <v>33</v>
      </c>
      <c r="C689" s="12">
        <f t="shared" si="65"/>
        <v>1500</v>
      </c>
      <c r="D689" s="12">
        <v>0</v>
      </c>
      <c r="E689" s="12">
        <v>0</v>
      </c>
      <c r="F689" s="12">
        <v>1500</v>
      </c>
      <c r="G689" s="12">
        <v>0</v>
      </c>
      <c r="H689" s="62"/>
      <c r="I689" s="60"/>
      <c r="K689" s="7">
        <v>5423.3950613849993</v>
      </c>
      <c r="L689" s="7">
        <v>0</v>
      </c>
      <c r="S689" s="8"/>
      <c r="T689" s="8"/>
    </row>
    <row r="690" spans="1:27" s="7" customFormat="1">
      <c r="A690" s="125"/>
      <c r="B690" s="9" t="s">
        <v>34</v>
      </c>
      <c r="C690" s="12">
        <f t="shared" si="65"/>
        <v>1500</v>
      </c>
      <c r="D690" s="12">
        <v>0</v>
      </c>
      <c r="E690" s="12">
        <v>0</v>
      </c>
      <c r="F690" s="12">
        <v>1500</v>
      </c>
      <c r="G690" s="12">
        <v>0</v>
      </c>
      <c r="H690" s="62"/>
      <c r="I690" s="60"/>
      <c r="K690" s="7">
        <v>5822.7248048929305</v>
      </c>
      <c r="L690" s="7">
        <v>0</v>
      </c>
      <c r="S690" s="8"/>
      <c r="T690" s="8"/>
    </row>
    <row r="691" spans="1:27" s="7" customFormat="1" ht="28.5" customHeight="1">
      <c r="A691" s="123" t="s">
        <v>173</v>
      </c>
      <c r="B691" s="9" t="s">
        <v>174</v>
      </c>
      <c r="C691" s="12">
        <f>SUM(C692:C696)</f>
        <v>209.3</v>
      </c>
      <c r="D691" s="12">
        <f>SUM(D692:D696)</f>
        <v>0</v>
      </c>
      <c r="E691" s="12">
        <f>SUM(E692:E696)</f>
        <v>0</v>
      </c>
      <c r="F691" s="12">
        <f>SUM(F692:F696)</f>
        <v>209.3</v>
      </c>
      <c r="G691" s="12">
        <f>SUM(G692:G696)</f>
        <v>0</v>
      </c>
      <c r="H691" s="3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8"/>
      <c r="T691" s="8"/>
    </row>
    <row r="692" spans="1:27" s="7" customFormat="1">
      <c r="A692" s="124"/>
      <c r="B692" s="9" t="s">
        <v>16</v>
      </c>
      <c r="C692" s="12">
        <f t="shared" si="65"/>
        <v>209.3</v>
      </c>
      <c r="D692" s="12">
        <v>0</v>
      </c>
      <c r="E692" s="12">
        <v>0</v>
      </c>
      <c r="F692" s="54">
        <v>209.3</v>
      </c>
      <c r="G692" s="12">
        <v>0</v>
      </c>
      <c r="H692" s="34"/>
      <c r="I692" s="3"/>
      <c r="J692" s="8"/>
      <c r="K692" s="8"/>
      <c r="L692" s="3"/>
      <c r="M692" s="3"/>
      <c r="N692" s="3"/>
      <c r="O692" s="3"/>
      <c r="P692" s="3"/>
      <c r="Q692" s="3"/>
      <c r="R692" s="3"/>
      <c r="S692" s="8"/>
      <c r="T692" s="8"/>
    </row>
    <row r="693" spans="1:27" s="7" customFormat="1">
      <c r="A693" s="124"/>
      <c r="B693" s="9" t="s">
        <v>17</v>
      </c>
      <c r="C693" s="12">
        <f t="shared" si="65"/>
        <v>0</v>
      </c>
      <c r="D693" s="12">
        <v>0</v>
      </c>
      <c r="E693" s="12">
        <v>0</v>
      </c>
      <c r="F693" s="12">
        <v>0</v>
      </c>
      <c r="G693" s="12">
        <v>0</v>
      </c>
      <c r="H693" s="34"/>
      <c r="I693" s="3"/>
      <c r="J693" s="8"/>
      <c r="K693" s="8"/>
      <c r="L693" s="3"/>
      <c r="M693" s="3"/>
      <c r="N693" s="3"/>
      <c r="O693" s="3"/>
      <c r="P693" s="3"/>
      <c r="Q693" s="3"/>
      <c r="R693" s="3"/>
      <c r="S693" s="8"/>
      <c r="T693" s="8"/>
    </row>
    <row r="694" spans="1:27" s="7" customFormat="1">
      <c r="A694" s="124"/>
      <c r="B694" s="9" t="s">
        <v>32</v>
      </c>
      <c r="C694" s="12">
        <f t="shared" si="65"/>
        <v>0</v>
      </c>
      <c r="D694" s="12">
        <v>0</v>
      </c>
      <c r="E694" s="12">
        <v>0</v>
      </c>
      <c r="F694" s="12">
        <v>0</v>
      </c>
      <c r="G694" s="12">
        <v>0</v>
      </c>
      <c r="H694" s="34"/>
      <c r="I694" s="3"/>
      <c r="J694" s="8"/>
      <c r="K694" s="8"/>
      <c r="L694" s="3"/>
      <c r="M694" s="3"/>
      <c r="N694" s="3"/>
      <c r="O694" s="3"/>
      <c r="P694" s="3"/>
      <c r="Q694" s="3"/>
      <c r="R694" s="3"/>
      <c r="S694" s="8"/>
      <c r="T694" s="8"/>
    </row>
    <row r="695" spans="1:27" s="7" customFormat="1">
      <c r="A695" s="124"/>
      <c r="B695" s="9" t="s">
        <v>33</v>
      </c>
      <c r="C695" s="12">
        <f t="shared" si="65"/>
        <v>0</v>
      </c>
      <c r="D695" s="12">
        <v>0</v>
      </c>
      <c r="E695" s="12">
        <v>0</v>
      </c>
      <c r="F695" s="12">
        <v>0</v>
      </c>
      <c r="G695" s="12">
        <v>0</v>
      </c>
      <c r="H695" s="34"/>
      <c r="I695" s="3"/>
      <c r="J695" s="8"/>
      <c r="K695" s="8"/>
      <c r="L695" s="3"/>
      <c r="M695" s="3"/>
      <c r="N695" s="3"/>
      <c r="O695" s="3"/>
      <c r="P695" s="3"/>
      <c r="Q695" s="3"/>
      <c r="R695" s="3"/>
      <c r="S695" s="8"/>
      <c r="T695" s="8"/>
    </row>
    <row r="696" spans="1:27" s="7" customFormat="1">
      <c r="A696" s="125"/>
      <c r="B696" s="9" t="s">
        <v>34</v>
      </c>
      <c r="C696" s="12">
        <f t="shared" si="65"/>
        <v>0</v>
      </c>
      <c r="D696" s="12">
        <v>0</v>
      </c>
      <c r="E696" s="12">
        <v>0</v>
      </c>
      <c r="F696" s="12">
        <v>0</v>
      </c>
      <c r="G696" s="12">
        <v>0</v>
      </c>
      <c r="H696" s="34"/>
      <c r="I696" s="3"/>
      <c r="J696" s="8"/>
      <c r="K696" s="8"/>
      <c r="L696" s="3"/>
      <c r="M696" s="3"/>
      <c r="N696" s="3"/>
      <c r="O696" s="3"/>
      <c r="P696" s="3"/>
      <c r="Q696" s="3"/>
      <c r="R696" s="3"/>
      <c r="S696" s="8"/>
      <c r="T696" s="8"/>
    </row>
    <row r="697" spans="1:27" s="57" customFormat="1" ht="22.5" customHeight="1">
      <c r="A697" s="130"/>
      <c r="B697" s="98" t="s">
        <v>1</v>
      </c>
      <c r="C697" s="15">
        <f>C679+C685+C691</f>
        <v>8720.2999999999993</v>
      </c>
      <c r="D697" s="15">
        <f t="shared" ref="C697:G702" si="66">D679+D685+D691</f>
        <v>0</v>
      </c>
      <c r="E697" s="15">
        <f t="shared" si="66"/>
        <v>0</v>
      </c>
      <c r="F697" s="15">
        <f t="shared" si="66"/>
        <v>8720.2999999999993</v>
      </c>
      <c r="G697" s="15">
        <f t="shared" si="66"/>
        <v>0</v>
      </c>
      <c r="H697" s="48"/>
      <c r="I697" s="49"/>
      <c r="J697" s="44"/>
      <c r="K697" s="44"/>
      <c r="L697" s="49"/>
      <c r="M697" s="49"/>
      <c r="N697" s="49"/>
      <c r="O697" s="49"/>
      <c r="P697" s="49"/>
      <c r="Q697" s="49"/>
      <c r="R697" s="49"/>
      <c r="S697" s="44"/>
      <c r="T697" s="44"/>
      <c r="U697" s="49"/>
    </row>
    <row r="698" spans="1:27" s="57" customFormat="1" ht="22.5" customHeight="1">
      <c r="A698" s="131"/>
      <c r="B698" s="98" t="s">
        <v>16</v>
      </c>
      <c r="C698" s="15">
        <f t="shared" si="66"/>
        <v>2060.5</v>
      </c>
      <c r="D698" s="15">
        <f t="shared" si="66"/>
        <v>0</v>
      </c>
      <c r="E698" s="15">
        <f t="shared" si="66"/>
        <v>0</v>
      </c>
      <c r="F698" s="15">
        <f t="shared" si="66"/>
        <v>2060.5</v>
      </c>
      <c r="G698" s="15">
        <f t="shared" si="66"/>
        <v>0</v>
      </c>
      <c r="H698" s="48"/>
      <c r="I698" s="49"/>
      <c r="J698" s="68"/>
      <c r="K698" s="68"/>
      <c r="L698" s="68"/>
      <c r="M698" s="68"/>
      <c r="N698" s="68"/>
      <c r="O698" s="68"/>
      <c r="P698" s="68"/>
      <c r="Q698" s="68"/>
      <c r="R698" s="68"/>
      <c r="S698" s="44"/>
      <c r="T698" s="44"/>
      <c r="U698" s="49"/>
    </row>
    <row r="699" spans="1:27" s="57" customFormat="1" ht="22.5" customHeight="1">
      <c r="A699" s="131"/>
      <c r="B699" s="98" t="s">
        <v>17</v>
      </c>
      <c r="C699" s="15">
        <f t="shared" si="66"/>
        <v>1664.8</v>
      </c>
      <c r="D699" s="15">
        <f t="shared" si="66"/>
        <v>0</v>
      </c>
      <c r="E699" s="15">
        <f t="shared" si="66"/>
        <v>0</v>
      </c>
      <c r="F699" s="15">
        <f t="shared" si="66"/>
        <v>1664.8</v>
      </c>
      <c r="G699" s="15">
        <f t="shared" si="66"/>
        <v>0</v>
      </c>
      <c r="H699" s="48"/>
      <c r="I699" s="49"/>
      <c r="J699" s="44"/>
      <c r="K699" s="44"/>
      <c r="L699" s="49"/>
      <c r="M699" s="49"/>
      <c r="N699" s="49"/>
      <c r="O699" s="49"/>
      <c r="P699" s="49"/>
      <c r="Q699" s="49"/>
      <c r="R699" s="49"/>
      <c r="S699" s="44"/>
      <c r="T699" s="44"/>
      <c r="U699" s="49"/>
    </row>
    <row r="700" spans="1:27" s="57" customFormat="1" ht="22.5" customHeight="1">
      <c r="A700" s="131"/>
      <c r="B700" s="98" t="s">
        <v>32</v>
      </c>
      <c r="C700" s="15">
        <f t="shared" si="66"/>
        <v>1665</v>
      </c>
      <c r="D700" s="15">
        <f t="shared" si="66"/>
        <v>0</v>
      </c>
      <c r="E700" s="15">
        <f t="shared" si="66"/>
        <v>0</v>
      </c>
      <c r="F700" s="15">
        <f t="shared" si="66"/>
        <v>1665</v>
      </c>
      <c r="G700" s="15">
        <f t="shared" si="66"/>
        <v>0</v>
      </c>
      <c r="H700" s="48"/>
      <c r="I700" s="49"/>
      <c r="J700" s="44"/>
      <c r="K700" s="44"/>
      <c r="L700" s="49"/>
      <c r="M700" s="49"/>
      <c r="N700" s="49"/>
      <c r="O700" s="49"/>
      <c r="P700" s="49"/>
      <c r="Q700" s="49"/>
      <c r="R700" s="49"/>
      <c r="S700" s="44"/>
      <c r="T700" s="44"/>
      <c r="U700" s="47"/>
    </row>
    <row r="701" spans="1:27" s="57" customFormat="1" ht="22.5" customHeight="1">
      <c r="A701" s="131"/>
      <c r="B701" s="98" t="s">
        <v>33</v>
      </c>
      <c r="C701" s="15">
        <f t="shared" si="66"/>
        <v>1665</v>
      </c>
      <c r="D701" s="15">
        <f t="shared" si="66"/>
        <v>0</v>
      </c>
      <c r="E701" s="15">
        <f t="shared" si="66"/>
        <v>0</v>
      </c>
      <c r="F701" s="15">
        <f t="shared" si="66"/>
        <v>1665</v>
      </c>
      <c r="G701" s="15">
        <f t="shared" si="66"/>
        <v>0</v>
      </c>
      <c r="H701" s="48"/>
      <c r="I701" s="49"/>
      <c r="J701" s="44"/>
      <c r="K701" s="44"/>
      <c r="L701" s="49"/>
      <c r="M701" s="49"/>
      <c r="N701" s="49"/>
      <c r="O701" s="49"/>
      <c r="P701" s="49"/>
      <c r="Q701" s="49"/>
      <c r="R701" s="49"/>
      <c r="S701" s="44"/>
      <c r="T701" s="44"/>
      <c r="U701" s="68"/>
      <c r="V701" s="46"/>
      <c r="W701" s="46"/>
      <c r="X701" s="46"/>
      <c r="Y701" s="46"/>
      <c r="Z701" s="46"/>
      <c r="AA701" s="46"/>
    </row>
    <row r="702" spans="1:27" s="57" customFormat="1" ht="22.5" customHeight="1">
      <c r="A702" s="132"/>
      <c r="B702" s="98" t="s">
        <v>34</v>
      </c>
      <c r="C702" s="15">
        <f t="shared" si="66"/>
        <v>1665</v>
      </c>
      <c r="D702" s="15">
        <f t="shared" si="66"/>
        <v>0</v>
      </c>
      <c r="E702" s="15">
        <f t="shared" si="66"/>
        <v>0</v>
      </c>
      <c r="F702" s="15">
        <f t="shared" si="66"/>
        <v>1665</v>
      </c>
      <c r="G702" s="15">
        <f t="shared" si="66"/>
        <v>0</v>
      </c>
      <c r="H702" s="48"/>
      <c r="I702" s="49"/>
      <c r="J702" s="44"/>
      <c r="K702" s="44"/>
      <c r="L702" s="49"/>
      <c r="M702" s="49"/>
      <c r="N702" s="49"/>
      <c r="O702" s="49"/>
      <c r="P702" s="49"/>
      <c r="Q702" s="49"/>
      <c r="R702" s="49"/>
      <c r="S702" s="44"/>
      <c r="T702" s="44"/>
      <c r="U702" s="49"/>
      <c r="V702" s="68"/>
      <c r="W702" s="68"/>
      <c r="X702" s="68"/>
      <c r="Y702" s="68"/>
      <c r="Z702" s="68"/>
      <c r="AA702" s="68"/>
    </row>
    <row r="703" spans="1:27" s="5" customFormat="1" ht="29.25" customHeight="1">
      <c r="A703" s="36">
        <v>13</v>
      </c>
      <c r="B703" s="126" t="s">
        <v>209</v>
      </c>
      <c r="C703" s="126"/>
      <c r="D703" s="126"/>
      <c r="E703" s="126"/>
      <c r="F703" s="126"/>
      <c r="G703" s="126"/>
      <c r="H703" s="35"/>
      <c r="I703" s="3"/>
      <c r="J703" s="8"/>
      <c r="K703" s="8"/>
      <c r="L703" s="3"/>
      <c r="M703" s="3"/>
      <c r="N703" s="3"/>
      <c r="O703" s="3"/>
      <c r="P703" s="3"/>
      <c r="Q703" s="3"/>
      <c r="R703" s="3"/>
      <c r="S703" s="8"/>
      <c r="T703" s="8"/>
      <c r="U703" s="3"/>
      <c r="V703" s="3"/>
      <c r="W703" s="3"/>
      <c r="X703" s="3"/>
      <c r="Y703" s="3"/>
      <c r="Z703" s="3"/>
      <c r="AA703" s="3"/>
    </row>
    <row r="704" spans="1:27" s="67" customFormat="1" ht="56.25" customHeight="1">
      <c r="A704" s="123" t="s">
        <v>175</v>
      </c>
      <c r="B704" s="9" t="s">
        <v>176</v>
      </c>
      <c r="C704" s="12">
        <f t="shared" ref="C704:C709" si="67">D704+E704+F704+G704</f>
        <v>3537.35</v>
      </c>
      <c r="D704" s="12">
        <f>D705+D706+D707+D708+D709</f>
        <v>0</v>
      </c>
      <c r="E704" s="12">
        <f>E705+E706+E707+E708+E709</f>
        <v>0</v>
      </c>
      <c r="F704" s="12">
        <f>F705+F706+F707+F708+F709</f>
        <v>3537.35</v>
      </c>
      <c r="G704" s="66">
        <f>G705+G706+G707+G708+G709</f>
        <v>0</v>
      </c>
      <c r="H704" s="35"/>
      <c r="I704" s="3"/>
      <c r="J704" s="8"/>
      <c r="K704" s="8"/>
      <c r="L704" s="3"/>
      <c r="M704" s="3"/>
      <c r="N704" s="3"/>
      <c r="O704" s="3"/>
      <c r="P704" s="3"/>
      <c r="Q704" s="3"/>
      <c r="R704" s="3"/>
      <c r="S704" s="8"/>
      <c r="T704" s="8"/>
      <c r="U704" s="3"/>
      <c r="V704" s="3"/>
      <c r="W704" s="3"/>
      <c r="X704" s="3"/>
      <c r="Y704" s="3"/>
      <c r="Z704" s="3"/>
      <c r="AA704" s="3"/>
    </row>
    <row r="705" spans="1:27" s="3" customFormat="1" ht="14.25" customHeight="1">
      <c r="A705" s="124"/>
      <c r="B705" s="9" t="s">
        <v>16</v>
      </c>
      <c r="C705" s="12">
        <f t="shared" si="67"/>
        <v>437.35</v>
      </c>
      <c r="D705" s="12">
        <v>0</v>
      </c>
      <c r="E705" s="12">
        <v>0</v>
      </c>
      <c r="F705" s="12">
        <v>437.35</v>
      </c>
      <c r="G705" s="12">
        <v>0</v>
      </c>
      <c r="H705" s="34"/>
      <c r="J705" s="8"/>
      <c r="K705" s="8"/>
      <c r="S705" s="8"/>
      <c r="T705" s="8"/>
    </row>
    <row r="706" spans="1:27" s="3" customFormat="1" ht="14.25" customHeight="1">
      <c r="A706" s="124"/>
      <c r="B706" s="9" t="s">
        <v>17</v>
      </c>
      <c r="C706" s="12">
        <f t="shared" si="67"/>
        <v>400</v>
      </c>
      <c r="D706" s="12">
        <v>0</v>
      </c>
      <c r="E706" s="12">
        <v>0</v>
      </c>
      <c r="F706" s="12">
        <v>400</v>
      </c>
      <c r="G706" s="12">
        <v>0</v>
      </c>
      <c r="H706" s="35"/>
      <c r="J706" s="8"/>
      <c r="K706" s="8"/>
      <c r="S706" s="8"/>
      <c r="T706" s="8"/>
    </row>
    <row r="707" spans="1:27" s="3" customFormat="1" ht="14.25" customHeight="1">
      <c r="A707" s="124"/>
      <c r="B707" s="9" t="s">
        <v>32</v>
      </c>
      <c r="C707" s="12">
        <f t="shared" si="67"/>
        <v>800</v>
      </c>
      <c r="D707" s="12">
        <v>0</v>
      </c>
      <c r="E707" s="12">
        <v>0</v>
      </c>
      <c r="F707" s="12">
        <v>800</v>
      </c>
      <c r="G707" s="12">
        <v>0</v>
      </c>
      <c r="H707" s="35"/>
      <c r="J707" s="8"/>
      <c r="K707" s="8"/>
      <c r="S707" s="8"/>
      <c r="T707" s="8"/>
      <c r="U707" s="67"/>
    </row>
    <row r="708" spans="1:27" s="3" customFormat="1" ht="14.25" customHeight="1">
      <c r="A708" s="124"/>
      <c r="B708" s="9" t="s">
        <v>33</v>
      </c>
      <c r="C708" s="12">
        <f t="shared" si="67"/>
        <v>900</v>
      </c>
      <c r="D708" s="12">
        <v>0</v>
      </c>
      <c r="E708" s="12">
        <v>0</v>
      </c>
      <c r="F708" s="12">
        <v>900</v>
      </c>
      <c r="G708" s="12">
        <v>0</v>
      </c>
      <c r="H708" s="35"/>
      <c r="J708" s="8"/>
      <c r="K708" s="8"/>
      <c r="S708" s="8"/>
      <c r="T708" s="8"/>
      <c r="V708" s="40"/>
      <c r="W708" s="40"/>
      <c r="X708" s="40"/>
      <c r="Y708" s="40"/>
      <c r="Z708" s="40"/>
      <c r="AA708" s="40"/>
    </row>
    <row r="709" spans="1:27" s="3" customFormat="1" ht="14.25" customHeight="1">
      <c r="A709" s="125"/>
      <c r="B709" s="9" t="s">
        <v>34</v>
      </c>
      <c r="C709" s="12">
        <f t="shared" si="67"/>
        <v>1000</v>
      </c>
      <c r="D709" s="12">
        <v>0</v>
      </c>
      <c r="E709" s="12">
        <v>0</v>
      </c>
      <c r="F709" s="12">
        <v>1000</v>
      </c>
      <c r="G709" s="12">
        <v>0</v>
      </c>
      <c r="H709" s="35"/>
      <c r="J709" s="8"/>
      <c r="K709" s="8"/>
      <c r="S709" s="8"/>
      <c r="T709" s="8"/>
      <c r="V709" s="67"/>
      <c r="W709" s="67"/>
      <c r="X709" s="67"/>
      <c r="Y709" s="67"/>
      <c r="Z709" s="67"/>
      <c r="AA709" s="67"/>
    </row>
    <row r="710" spans="1:27" s="57" customFormat="1" ht="23.25" customHeight="1">
      <c r="A710" s="130"/>
      <c r="B710" s="98" t="s">
        <v>1</v>
      </c>
      <c r="C710" s="15">
        <f>C704</f>
        <v>3537.35</v>
      </c>
      <c r="D710" s="15">
        <f>D704</f>
        <v>0</v>
      </c>
      <c r="E710" s="15">
        <f>E704</f>
        <v>0</v>
      </c>
      <c r="F710" s="15">
        <f>F704</f>
        <v>3537.35</v>
      </c>
      <c r="G710" s="15">
        <f>G704</f>
        <v>0</v>
      </c>
      <c r="H710" s="48"/>
      <c r="I710" s="49"/>
      <c r="J710" s="44"/>
      <c r="K710" s="44"/>
      <c r="L710" s="49"/>
      <c r="M710" s="49"/>
      <c r="N710" s="49"/>
      <c r="O710" s="49"/>
      <c r="P710" s="49"/>
      <c r="Q710" s="49"/>
      <c r="R710" s="49"/>
      <c r="S710" s="44"/>
      <c r="T710" s="44"/>
      <c r="U710" s="49"/>
    </row>
    <row r="711" spans="1:27" s="57" customFormat="1" ht="23.25" customHeight="1">
      <c r="A711" s="131"/>
      <c r="B711" s="98" t="s">
        <v>16</v>
      </c>
      <c r="C711" s="15">
        <f t="shared" ref="C711:G715" si="68">C705</f>
        <v>437.35</v>
      </c>
      <c r="D711" s="15">
        <f t="shared" si="68"/>
        <v>0</v>
      </c>
      <c r="E711" s="15">
        <f t="shared" si="68"/>
        <v>0</v>
      </c>
      <c r="F711" s="15">
        <f t="shared" si="68"/>
        <v>437.35</v>
      </c>
      <c r="G711" s="15">
        <f t="shared" si="68"/>
        <v>0</v>
      </c>
      <c r="H711" s="48"/>
      <c r="I711" s="49"/>
      <c r="J711" s="68"/>
      <c r="K711" s="68"/>
      <c r="L711" s="68"/>
      <c r="M711" s="68"/>
      <c r="N711" s="68"/>
      <c r="O711" s="68"/>
      <c r="P711" s="68"/>
      <c r="Q711" s="68"/>
      <c r="R711" s="68"/>
      <c r="S711" s="44"/>
      <c r="T711" s="44"/>
      <c r="U711" s="49"/>
    </row>
    <row r="712" spans="1:27" s="57" customFormat="1" ht="23.25" customHeight="1">
      <c r="A712" s="131"/>
      <c r="B712" s="98" t="s">
        <v>17</v>
      </c>
      <c r="C712" s="15">
        <f t="shared" si="68"/>
        <v>400</v>
      </c>
      <c r="D712" s="15">
        <f t="shared" si="68"/>
        <v>0</v>
      </c>
      <c r="E712" s="15">
        <f t="shared" si="68"/>
        <v>0</v>
      </c>
      <c r="F712" s="15">
        <f t="shared" si="68"/>
        <v>400</v>
      </c>
      <c r="G712" s="15">
        <f t="shared" si="68"/>
        <v>0</v>
      </c>
      <c r="H712" s="48"/>
      <c r="I712" s="49"/>
      <c r="J712" s="44"/>
      <c r="K712" s="44"/>
      <c r="L712" s="49"/>
      <c r="M712" s="49"/>
      <c r="N712" s="49"/>
      <c r="O712" s="49"/>
      <c r="P712" s="49"/>
      <c r="Q712" s="49"/>
      <c r="R712" s="49"/>
      <c r="S712" s="44"/>
      <c r="T712" s="44"/>
      <c r="U712" s="49"/>
    </row>
    <row r="713" spans="1:27" s="57" customFormat="1" ht="23.25" customHeight="1">
      <c r="A713" s="131"/>
      <c r="B713" s="98" t="s">
        <v>32</v>
      </c>
      <c r="C713" s="15">
        <f t="shared" si="68"/>
        <v>800</v>
      </c>
      <c r="D713" s="15">
        <f t="shared" si="68"/>
        <v>0</v>
      </c>
      <c r="E713" s="15">
        <f t="shared" si="68"/>
        <v>0</v>
      </c>
      <c r="F713" s="15">
        <f t="shared" si="68"/>
        <v>800</v>
      </c>
      <c r="G713" s="15">
        <f t="shared" si="68"/>
        <v>0</v>
      </c>
      <c r="H713" s="48"/>
      <c r="I713" s="49"/>
      <c r="J713" s="44"/>
      <c r="K713" s="44"/>
      <c r="L713" s="49"/>
      <c r="M713" s="49"/>
      <c r="N713" s="49"/>
      <c r="O713" s="49"/>
      <c r="P713" s="49"/>
      <c r="Q713" s="49"/>
      <c r="R713" s="49"/>
      <c r="S713" s="44"/>
      <c r="T713" s="44"/>
      <c r="U713" s="47"/>
    </row>
    <row r="714" spans="1:27" s="57" customFormat="1" ht="23.25" customHeight="1">
      <c r="A714" s="131"/>
      <c r="B714" s="98" t="s">
        <v>33</v>
      </c>
      <c r="C714" s="15">
        <f t="shared" si="68"/>
        <v>900</v>
      </c>
      <c r="D714" s="15">
        <f t="shared" si="68"/>
        <v>0</v>
      </c>
      <c r="E714" s="15">
        <f t="shared" si="68"/>
        <v>0</v>
      </c>
      <c r="F714" s="15">
        <f t="shared" si="68"/>
        <v>900</v>
      </c>
      <c r="G714" s="15">
        <f t="shared" si="68"/>
        <v>0</v>
      </c>
      <c r="H714" s="48"/>
      <c r="I714" s="49"/>
      <c r="J714" s="44"/>
      <c r="K714" s="44"/>
      <c r="L714" s="49"/>
      <c r="M714" s="49"/>
      <c r="N714" s="49"/>
      <c r="O714" s="49"/>
      <c r="P714" s="49"/>
      <c r="Q714" s="49"/>
      <c r="R714" s="49"/>
      <c r="S714" s="44"/>
      <c r="T714" s="44"/>
      <c r="U714" s="68"/>
      <c r="V714" s="46"/>
      <c r="W714" s="46"/>
      <c r="X714" s="46"/>
      <c r="Y714" s="46"/>
      <c r="Z714" s="46"/>
      <c r="AA714" s="46"/>
    </row>
    <row r="715" spans="1:27" s="57" customFormat="1" ht="23.25" customHeight="1">
      <c r="A715" s="132"/>
      <c r="B715" s="98" t="s">
        <v>34</v>
      </c>
      <c r="C715" s="15">
        <f t="shared" si="68"/>
        <v>1000</v>
      </c>
      <c r="D715" s="15">
        <f t="shared" si="68"/>
        <v>0</v>
      </c>
      <c r="E715" s="15">
        <f t="shared" si="68"/>
        <v>0</v>
      </c>
      <c r="F715" s="15">
        <f t="shared" si="68"/>
        <v>1000</v>
      </c>
      <c r="G715" s="15">
        <f t="shared" si="68"/>
        <v>0</v>
      </c>
      <c r="H715" s="48"/>
      <c r="I715" s="49"/>
      <c r="J715" s="44"/>
      <c r="K715" s="44"/>
      <c r="L715" s="49"/>
      <c r="M715" s="49"/>
      <c r="N715" s="49"/>
      <c r="O715" s="49"/>
      <c r="P715" s="49"/>
      <c r="Q715" s="49"/>
      <c r="R715" s="49"/>
      <c r="S715" s="44"/>
      <c r="T715" s="44"/>
      <c r="U715" s="49"/>
      <c r="V715" s="68"/>
      <c r="W715" s="68"/>
      <c r="X715" s="68"/>
      <c r="Y715" s="68"/>
      <c r="Z715" s="68"/>
      <c r="AA715" s="68"/>
    </row>
    <row r="716" spans="1:27" s="40" customFormat="1" ht="30" customHeight="1">
      <c r="A716" s="36">
        <v>14</v>
      </c>
      <c r="B716" s="126" t="s">
        <v>0</v>
      </c>
      <c r="C716" s="126"/>
      <c r="D716" s="126"/>
      <c r="E716" s="126"/>
      <c r="F716" s="126"/>
      <c r="G716" s="126"/>
      <c r="H716" s="35"/>
      <c r="I716" s="3"/>
      <c r="J716" s="8"/>
      <c r="K716" s="8"/>
      <c r="L716" s="3"/>
      <c r="M716" s="3"/>
      <c r="N716" s="3"/>
      <c r="O716" s="3"/>
      <c r="P716" s="3"/>
      <c r="Q716" s="3"/>
      <c r="R716" s="3"/>
      <c r="S716" s="8"/>
      <c r="T716" s="8"/>
      <c r="U716" s="3"/>
      <c r="V716" s="3"/>
      <c r="W716" s="3"/>
      <c r="X716" s="3"/>
      <c r="Y716" s="3"/>
      <c r="Z716" s="3"/>
      <c r="AA716" s="3"/>
    </row>
    <row r="717" spans="1:27" s="67" customFormat="1" ht="32.25" customHeight="1">
      <c r="A717" s="123" t="s">
        <v>58</v>
      </c>
      <c r="B717" s="65" t="s">
        <v>194</v>
      </c>
      <c r="C717" s="12">
        <f>D717+E717+F717+G717</f>
        <v>41529</v>
      </c>
      <c r="D717" s="66">
        <f>D718+D719+D720+D721+D722</f>
        <v>0</v>
      </c>
      <c r="E717" s="66">
        <f>E718+E719+E720+E721+E722</f>
        <v>0</v>
      </c>
      <c r="F717" s="12">
        <f>F718+F719+F720+F721+F722</f>
        <v>41529</v>
      </c>
      <c r="G717" s="66">
        <f>G718+G719+G720+G721+G722</f>
        <v>0</v>
      </c>
      <c r="H717" s="34"/>
      <c r="I717" s="3"/>
      <c r="S717" s="8"/>
      <c r="T717" s="8"/>
      <c r="U717" s="3"/>
      <c r="V717" s="3"/>
      <c r="W717" s="3"/>
      <c r="X717" s="3"/>
      <c r="Y717" s="3"/>
      <c r="Z717" s="3"/>
      <c r="AA717" s="3"/>
    </row>
    <row r="718" spans="1:27" s="3" customFormat="1">
      <c r="A718" s="124"/>
      <c r="B718" s="9" t="s">
        <v>16</v>
      </c>
      <c r="C718" s="12">
        <f t="shared" ref="C718:C721" si="69">D718+E718+F718+G718</f>
        <v>6000</v>
      </c>
      <c r="D718" s="12">
        <v>0</v>
      </c>
      <c r="E718" s="12">
        <v>0</v>
      </c>
      <c r="F718" s="12">
        <v>6000</v>
      </c>
      <c r="G718" s="12">
        <v>0</v>
      </c>
      <c r="H718" s="35"/>
      <c r="J718" s="8"/>
      <c r="K718" s="8"/>
      <c r="S718" s="8"/>
      <c r="T718" s="8"/>
    </row>
    <row r="719" spans="1:27" s="3" customFormat="1">
      <c r="A719" s="124"/>
      <c r="B719" s="9" t="s">
        <v>17</v>
      </c>
      <c r="C719" s="12">
        <f t="shared" si="69"/>
        <v>200</v>
      </c>
      <c r="D719" s="12">
        <v>0</v>
      </c>
      <c r="E719" s="12">
        <v>0</v>
      </c>
      <c r="F719" s="12">
        <v>200</v>
      </c>
      <c r="G719" s="12">
        <v>0</v>
      </c>
      <c r="H719" s="35"/>
      <c r="J719" s="8"/>
      <c r="K719" s="8"/>
      <c r="S719" s="8"/>
      <c r="T719" s="8"/>
      <c r="U719" s="67"/>
    </row>
    <row r="720" spans="1:27" s="3" customFormat="1">
      <c r="A720" s="124"/>
      <c r="B720" s="9" t="s">
        <v>32</v>
      </c>
      <c r="C720" s="12">
        <f t="shared" si="69"/>
        <v>17149</v>
      </c>
      <c r="D720" s="12">
        <v>0</v>
      </c>
      <c r="E720" s="12">
        <v>0</v>
      </c>
      <c r="F720" s="12">
        <v>17149</v>
      </c>
      <c r="G720" s="12">
        <v>0</v>
      </c>
      <c r="H720" s="35"/>
      <c r="J720" s="8"/>
      <c r="K720" s="8"/>
      <c r="S720" s="8"/>
      <c r="T720" s="8"/>
    </row>
    <row r="721" spans="1:27" s="3" customFormat="1">
      <c r="A721" s="124"/>
      <c r="B721" s="9" t="s">
        <v>33</v>
      </c>
      <c r="C721" s="12">
        <f t="shared" si="69"/>
        <v>18180</v>
      </c>
      <c r="D721" s="12">
        <v>0</v>
      </c>
      <c r="E721" s="12">
        <v>0</v>
      </c>
      <c r="F721" s="12">
        <v>18180</v>
      </c>
      <c r="G721" s="12">
        <v>0</v>
      </c>
      <c r="H721" s="35"/>
      <c r="J721" s="8"/>
      <c r="K721" s="8"/>
      <c r="S721" s="8"/>
      <c r="T721" s="8"/>
      <c r="V721" s="67"/>
      <c r="W721" s="67"/>
      <c r="X721" s="67"/>
      <c r="Y721" s="67"/>
      <c r="Z721" s="67"/>
      <c r="AA721" s="67"/>
    </row>
    <row r="722" spans="1:27" s="3" customFormat="1">
      <c r="A722" s="125"/>
      <c r="B722" s="9" t="s">
        <v>34</v>
      </c>
      <c r="C722" s="12">
        <f>D722+E722+F722+G722</f>
        <v>0</v>
      </c>
      <c r="D722" s="12">
        <v>0</v>
      </c>
      <c r="E722" s="12">
        <v>0</v>
      </c>
      <c r="F722" s="12">
        <v>0</v>
      </c>
      <c r="G722" s="12">
        <v>0</v>
      </c>
      <c r="H722" s="35"/>
      <c r="J722" s="8"/>
      <c r="K722" s="8"/>
      <c r="S722" s="8"/>
      <c r="T722" s="8"/>
    </row>
    <row r="723" spans="1:27" s="57" customFormat="1" ht="23.25" customHeight="1">
      <c r="A723" s="130"/>
      <c r="B723" s="98" t="s">
        <v>1</v>
      </c>
      <c r="C723" s="15">
        <f>C717</f>
        <v>41529</v>
      </c>
      <c r="D723" s="15">
        <f t="shared" ref="C723:G728" si="70">D717</f>
        <v>0</v>
      </c>
      <c r="E723" s="15">
        <f t="shared" si="70"/>
        <v>0</v>
      </c>
      <c r="F723" s="15">
        <f t="shared" si="70"/>
        <v>41529</v>
      </c>
      <c r="G723" s="15">
        <f t="shared" si="70"/>
        <v>0</v>
      </c>
      <c r="H723" s="48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</row>
    <row r="724" spans="1:27" s="57" customFormat="1" ht="23.25" customHeight="1">
      <c r="A724" s="131"/>
      <c r="B724" s="98" t="s">
        <v>16</v>
      </c>
      <c r="C724" s="15">
        <f t="shared" si="70"/>
        <v>6000</v>
      </c>
      <c r="D724" s="15">
        <f t="shared" si="70"/>
        <v>0</v>
      </c>
      <c r="E724" s="15">
        <f t="shared" si="70"/>
        <v>0</v>
      </c>
      <c r="F724" s="15">
        <f t="shared" si="70"/>
        <v>6000</v>
      </c>
      <c r="G724" s="15">
        <f t="shared" si="70"/>
        <v>0</v>
      </c>
      <c r="H724" s="48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4"/>
      <c r="U724" s="49"/>
    </row>
    <row r="725" spans="1:27" s="57" customFormat="1" ht="23.25" customHeight="1">
      <c r="A725" s="131"/>
      <c r="B725" s="98" t="s">
        <v>17</v>
      </c>
      <c r="C725" s="15">
        <f t="shared" si="70"/>
        <v>200</v>
      </c>
      <c r="D725" s="15">
        <f t="shared" si="70"/>
        <v>0</v>
      </c>
      <c r="E725" s="15">
        <f t="shared" si="70"/>
        <v>0</v>
      </c>
      <c r="F725" s="15">
        <f t="shared" si="70"/>
        <v>200</v>
      </c>
      <c r="G725" s="15">
        <f t="shared" si="70"/>
        <v>0</v>
      </c>
      <c r="H725" s="48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4"/>
      <c r="U725" s="49"/>
    </row>
    <row r="726" spans="1:27" s="57" customFormat="1" ht="23.25" customHeight="1">
      <c r="A726" s="131"/>
      <c r="B726" s="98" t="s">
        <v>55</v>
      </c>
      <c r="C726" s="15">
        <f t="shared" si="70"/>
        <v>17149</v>
      </c>
      <c r="D726" s="15">
        <f t="shared" si="70"/>
        <v>0</v>
      </c>
      <c r="E726" s="15">
        <f t="shared" si="70"/>
        <v>0</v>
      </c>
      <c r="F726" s="15">
        <f t="shared" si="70"/>
        <v>17149</v>
      </c>
      <c r="G726" s="15">
        <f t="shared" si="70"/>
        <v>0</v>
      </c>
      <c r="H726" s="48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4"/>
      <c r="U726" s="49"/>
    </row>
    <row r="727" spans="1:27" s="57" customFormat="1" ht="23.25" customHeight="1">
      <c r="A727" s="131"/>
      <c r="B727" s="98" t="s">
        <v>56</v>
      </c>
      <c r="C727" s="15">
        <f t="shared" si="70"/>
        <v>18180</v>
      </c>
      <c r="D727" s="15">
        <f t="shared" si="70"/>
        <v>0</v>
      </c>
      <c r="E727" s="15">
        <f t="shared" si="70"/>
        <v>0</v>
      </c>
      <c r="F727" s="15">
        <f t="shared" si="70"/>
        <v>18180</v>
      </c>
      <c r="G727" s="15">
        <f t="shared" si="70"/>
        <v>0</v>
      </c>
      <c r="H727" s="48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4"/>
      <c r="U727" s="49"/>
      <c r="V727" s="49"/>
      <c r="W727" s="49"/>
      <c r="X727" s="49"/>
      <c r="Y727" s="49"/>
      <c r="Z727" s="49"/>
      <c r="AA727" s="49"/>
    </row>
    <row r="728" spans="1:27" s="57" customFormat="1" ht="23.25" customHeight="1">
      <c r="A728" s="132"/>
      <c r="B728" s="98" t="s">
        <v>57</v>
      </c>
      <c r="C728" s="15">
        <f t="shared" si="70"/>
        <v>0</v>
      </c>
      <c r="D728" s="15">
        <f t="shared" si="70"/>
        <v>0</v>
      </c>
      <c r="E728" s="15">
        <f t="shared" si="70"/>
        <v>0</v>
      </c>
      <c r="F728" s="15">
        <f t="shared" si="70"/>
        <v>0</v>
      </c>
      <c r="G728" s="15">
        <f t="shared" si="70"/>
        <v>0</v>
      </c>
      <c r="H728" s="48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4"/>
      <c r="U728" s="49"/>
      <c r="V728" s="49"/>
      <c r="W728" s="49"/>
      <c r="X728" s="49"/>
      <c r="Y728" s="49"/>
      <c r="Z728" s="49"/>
      <c r="AA728" s="49"/>
    </row>
    <row r="729" spans="1:27" s="3" customFormat="1" ht="32.25" customHeight="1">
      <c r="A729" s="148"/>
      <c r="B729" s="108" t="s">
        <v>253</v>
      </c>
      <c r="C729" s="59">
        <f t="shared" ref="C729:G734" si="71">C24+C49+C90+C112+C131+C403+C422+C449+C478+C523+C574+C626+C639+C652+C671+C697+C710+C723</f>
        <v>114433454.60236394</v>
      </c>
      <c r="D729" s="59">
        <f t="shared" si="71"/>
        <v>51550248.471607037</v>
      </c>
      <c r="E729" s="59">
        <f t="shared" si="71"/>
        <v>6411544.4508766634</v>
      </c>
      <c r="F729" s="59">
        <f t="shared" si="71"/>
        <v>4369113.7080522608</v>
      </c>
      <c r="G729" s="59">
        <f t="shared" si="71"/>
        <v>52102547.971828006</v>
      </c>
      <c r="H729" s="34">
        <f>D729+E729+F729+G729</f>
        <v>114433454.60236397</v>
      </c>
      <c r="I729" s="8">
        <f>C729-H729</f>
        <v>0</v>
      </c>
      <c r="J729" s="8"/>
    </row>
    <row r="730" spans="1:27" s="3" customFormat="1" ht="32.25" customHeight="1">
      <c r="A730" s="149"/>
      <c r="B730" s="105" t="s">
        <v>16</v>
      </c>
      <c r="C730" s="59">
        <f t="shared" si="71"/>
        <v>11127949.919049999</v>
      </c>
      <c r="D730" s="59">
        <f t="shared" si="71"/>
        <v>9521445.5931599997</v>
      </c>
      <c r="E730" s="59">
        <f t="shared" si="71"/>
        <v>744174.66894000012</v>
      </c>
      <c r="F730" s="59">
        <f t="shared" si="71"/>
        <v>486810.05695</v>
      </c>
      <c r="G730" s="59">
        <f t="shared" si="71"/>
        <v>375519.6</v>
      </c>
      <c r="H730" s="34">
        <f t="shared" ref="H730:H734" si="72">D730+E730+F730+G730</f>
        <v>11127949.919049999</v>
      </c>
      <c r="I730" s="8">
        <f t="shared" ref="I730:I734" si="73">C730-H730</f>
        <v>0</v>
      </c>
    </row>
    <row r="731" spans="1:27" s="3" customFormat="1" ht="32.25" customHeight="1">
      <c r="A731" s="149"/>
      <c r="B731" s="105" t="s">
        <v>17</v>
      </c>
      <c r="C731" s="59">
        <f t="shared" si="71"/>
        <v>17287103.624488402</v>
      </c>
      <c r="D731" s="59">
        <f t="shared" si="71"/>
        <v>15368469.2434444</v>
      </c>
      <c r="E731" s="59">
        <f t="shared" si="71"/>
        <v>1224978.4201540002</v>
      </c>
      <c r="F731" s="59">
        <f t="shared" si="71"/>
        <v>256737.16088999997</v>
      </c>
      <c r="G731" s="59">
        <f t="shared" si="71"/>
        <v>436918.8</v>
      </c>
      <c r="H731" s="34">
        <f t="shared" si="72"/>
        <v>17287103.624488402</v>
      </c>
      <c r="I731" s="8">
        <f t="shared" si="73"/>
        <v>0</v>
      </c>
    </row>
    <row r="732" spans="1:27" s="3" customFormat="1" ht="32.25" customHeight="1">
      <c r="A732" s="149"/>
      <c r="B732" s="105" t="s">
        <v>55</v>
      </c>
      <c r="C732" s="59">
        <f t="shared" si="71"/>
        <v>25457965.673509859</v>
      </c>
      <c r="D732" s="59">
        <f t="shared" si="71"/>
        <v>10801418.115171064</v>
      </c>
      <c r="E732" s="59">
        <f t="shared" si="71"/>
        <v>1198566.8115588401</v>
      </c>
      <c r="F732" s="59">
        <f t="shared" si="71"/>
        <v>833047.94677995716</v>
      </c>
      <c r="G732" s="59">
        <f t="shared" si="71"/>
        <v>12624932.800000001</v>
      </c>
      <c r="H732" s="34">
        <f t="shared" si="72"/>
        <v>25457965.673509862</v>
      </c>
      <c r="I732" s="8">
        <f t="shared" si="73"/>
        <v>0</v>
      </c>
    </row>
    <row r="733" spans="1:27" s="3" customFormat="1" ht="32.25" customHeight="1">
      <c r="A733" s="149"/>
      <c r="B733" s="105" t="s">
        <v>56</v>
      </c>
      <c r="C733" s="59">
        <f t="shared" si="71"/>
        <v>40859518.47170081</v>
      </c>
      <c r="D733" s="59">
        <f t="shared" si="71"/>
        <v>9900896.7704231665</v>
      </c>
      <c r="E733" s="59">
        <f t="shared" si="71"/>
        <v>1595151.9977072114</v>
      </c>
      <c r="F733" s="59">
        <f t="shared" si="71"/>
        <v>1425018.4495704304</v>
      </c>
      <c r="G733" s="59">
        <f t="shared" si="71"/>
        <v>27938451.254000001</v>
      </c>
      <c r="H733" s="34">
        <f t="shared" si="72"/>
        <v>40859518.47170081</v>
      </c>
      <c r="I733" s="8">
        <f t="shared" si="73"/>
        <v>0</v>
      </c>
    </row>
    <row r="734" spans="1:27" s="3" customFormat="1" ht="32.25" customHeight="1">
      <c r="A734" s="149"/>
      <c r="B734" s="105" t="s">
        <v>57</v>
      </c>
      <c r="C734" s="59">
        <f t="shared" si="71"/>
        <v>18930852.401674893</v>
      </c>
      <c r="D734" s="59">
        <f t="shared" si="71"/>
        <v>5958018.7494084062</v>
      </c>
      <c r="E734" s="59">
        <f t="shared" si="71"/>
        <v>1442085.2525166145</v>
      </c>
      <c r="F734" s="59">
        <f t="shared" si="71"/>
        <v>804022.88192187331</v>
      </c>
      <c r="G734" s="59">
        <f t="shared" si="71"/>
        <v>10726725.517828001</v>
      </c>
      <c r="H734" s="34">
        <f t="shared" si="72"/>
        <v>18930852.401674896</v>
      </c>
      <c r="I734" s="8">
        <f t="shared" si="73"/>
        <v>0</v>
      </c>
    </row>
    <row r="735" spans="1:27" s="3" customFormat="1" ht="32.25" customHeight="1">
      <c r="A735" s="149"/>
      <c r="B735" s="105" t="s">
        <v>243</v>
      </c>
      <c r="C735" s="59">
        <f>C30+C55+C96+C455+C484</f>
        <v>377400.63644000003</v>
      </c>
      <c r="D735" s="59">
        <f t="shared" ref="D735:F735" si="74">D30+D55+D96+D455+D484</f>
        <v>0</v>
      </c>
      <c r="E735" s="59">
        <f t="shared" si="74"/>
        <v>105165.5</v>
      </c>
      <c r="F735" s="59">
        <f t="shared" si="74"/>
        <v>272235.13643999997</v>
      </c>
      <c r="G735" s="59">
        <f>G30+G55+G96+G455+G484</f>
        <v>0</v>
      </c>
      <c r="H735" s="34"/>
      <c r="I735" s="8"/>
    </row>
    <row r="736" spans="1:27" s="3" customFormat="1" ht="32.25" customHeight="1">
      <c r="A736" s="150"/>
      <c r="B736" s="105" t="s">
        <v>244</v>
      </c>
      <c r="C736" s="59">
        <f>C31+C56+C97+C456+C485</f>
        <v>392663.87549999997</v>
      </c>
      <c r="D736" s="59">
        <f t="shared" ref="D736:F736" si="75">D31+D56+D97+D456+D485</f>
        <v>0</v>
      </c>
      <c r="E736" s="59">
        <f t="shared" si="75"/>
        <v>101421.8</v>
      </c>
      <c r="F736" s="59">
        <f t="shared" si="75"/>
        <v>291242.07550000004</v>
      </c>
      <c r="G736" s="59">
        <f>G31+G56+G97+G456+G485</f>
        <v>0</v>
      </c>
      <c r="H736" s="34"/>
      <c r="I736" s="8"/>
    </row>
    <row r="737" spans="1:9" ht="20.100000000000001" customHeight="1">
      <c r="A737" s="28"/>
      <c r="B737" s="29"/>
      <c r="C737" s="30">
        <f>C734+C733+C732+C731+C730+C735+C736</f>
        <v>114433454.60236393</v>
      </c>
      <c r="D737" s="30">
        <f t="shared" ref="D737:E737" si="76">D734+D733+D732+D731+D730+D735+D736</f>
        <v>51550248.471607029</v>
      </c>
      <c r="E737" s="30">
        <f t="shared" si="76"/>
        <v>6411544.4508766653</v>
      </c>
      <c r="F737" s="30">
        <f>F734+F733+F732+F731+F730+F735+F736</f>
        <v>4369113.7080522608</v>
      </c>
      <c r="G737" s="30">
        <f>G734+G733+G732+G731+G730+G735+G736</f>
        <v>52102547.971828006</v>
      </c>
      <c r="I737" s="27"/>
    </row>
    <row r="738" spans="1:9">
      <c r="C738" s="27">
        <f>C729-C737</f>
        <v>0</v>
      </c>
      <c r="D738" s="27">
        <f>D729-D737</f>
        <v>0</v>
      </c>
      <c r="E738" s="27">
        <f>E729-E737</f>
        <v>0</v>
      </c>
      <c r="F738" s="27">
        <f>F729-F737</f>
        <v>0</v>
      </c>
      <c r="G738" s="27">
        <f>G729-G737</f>
        <v>0</v>
      </c>
    </row>
    <row r="739" spans="1:9">
      <c r="C739" s="27"/>
      <c r="D739" s="27"/>
      <c r="E739" s="27"/>
      <c r="F739" s="27"/>
      <c r="G739" s="27"/>
    </row>
    <row r="741" spans="1:9">
      <c r="D741" s="95">
        <f>D729/$C$729*100</f>
        <v>45.048232311726544</v>
      </c>
      <c r="E741" s="95">
        <f>E729/$C$729*100</f>
        <v>5.6028584238373726</v>
      </c>
      <c r="F741" s="95">
        <f>F729/$C$729*100</f>
        <v>3.8180388097468176</v>
      </c>
      <c r="G741" s="95">
        <f>G729/$C$729*100</f>
        <v>45.530870454689286</v>
      </c>
      <c r="H741" s="96">
        <f>SUM(D741:G741)</f>
        <v>100.00000000000003</v>
      </c>
    </row>
    <row r="743" spans="1:9" ht="25.5">
      <c r="D743" s="2" t="s">
        <v>2</v>
      </c>
      <c r="E743" s="2" t="s">
        <v>12</v>
      </c>
      <c r="F743" s="2" t="s">
        <v>30</v>
      </c>
      <c r="G743" s="2" t="s">
        <v>15</v>
      </c>
    </row>
  </sheetData>
  <mergeCells count="151">
    <mergeCell ref="A704:A709"/>
    <mergeCell ref="A710:A715"/>
    <mergeCell ref="B716:G716"/>
    <mergeCell ref="A717:A722"/>
    <mergeCell ref="A723:A728"/>
    <mergeCell ref="A729:A736"/>
    <mergeCell ref="A665:A670"/>
    <mergeCell ref="A671:A676"/>
    <mergeCell ref="A677:G677"/>
    <mergeCell ref="B678:G678"/>
    <mergeCell ref="A679:A684"/>
    <mergeCell ref="A685:A690"/>
    <mergeCell ref="A691:A696"/>
    <mergeCell ref="A697:A702"/>
    <mergeCell ref="B703:G703"/>
    <mergeCell ref="A626:A631"/>
    <mergeCell ref="B632:G632"/>
    <mergeCell ref="A633:A638"/>
    <mergeCell ref="A639:A644"/>
    <mergeCell ref="B645:G645"/>
    <mergeCell ref="A646:A651"/>
    <mergeCell ref="A652:A657"/>
    <mergeCell ref="B658:G658"/>
    <mergeCell ref="A659:A664"/>
    <mergeCell ref="A582:G582"/>
    <mergeCell ref="A583:A588"/>
    <mergeCell ref="A589:A594"/>
    <mergeCell ref="A595:A600"/>
    <mergeCell ref="A601:A606"/>
    <mergeCell ref="A607:A612"/>
    <mergeCell ref="A613:A618"/>
    <mergeCell ref="A619:G619"/>
    <mergeCell ref="A620:A625"/>
    <mergeCell ref="A543:A548"/>
    <mergeCell ref="A549:A554"/>
    <mergeCell ref="A555:G555"/>
    <mergeCell ref="A556:A561"/>
    <mergeCell ref="A562:A567"/>
    <mergeCell ref="A568:A573"/>
    <mergeCell ref="A574:A579"/>
    <mergeCell ref="A580:G580"/>
    <mergeCell ref="B581:G581"/>
    <mergeCell ref="A499:A504"/>
    <mergeCell ref="A505:A510"/>
    <mergeCell ref="A511:A516"/>
    <mergeCell ref="A517:A522"/>
    <mergeCell ref="A523:A528"/>
    <mergeCell ref="B529:G529"/>
    <mergeCell ref="A530:G530"/>
    <mergeCell ref="A531:A536"/>
    <mergeCell ref="A537:A542"/>
    <mergeCell ref="A457:G457"/>
    <mergeCell ref="A466:A471"/>
    <mergeCell ref="A472:A477"/>
    <mergeCell ref="A458:A465"/>
    <mergeCell ref="A478:A485"/>
    <mergeCell ref="A486:G486"/>
    <mergeCell ref="A487:A492"/>
    <mergeCell ref="A493:A498"/>
    <mergeCell ref="A449:A456"/>
    <mergeCell ref="A403:A408"/>
    <mergeCell ref="A409:G409"/>
    <mergeCell ref="A410:A415"/>
    <mergeCell ref="A416:A421"/>
    <mergeCell ref="A422:A427"/>
    <mergeCell ref="A428:G428"/>
    <mergeCell ref="A437:A442"/>
    <mergeCell ref="A443:A448"/>
    <mergeCell ref="A429:A436"/>
    <mergeCell ref="A349:A354"/>
    <mergeCell ref="A355:A360"/>
    <mergeCell ref="A361:A366"/>
    <mergeCell ref="A367:A372"/>
    <mergeCell ref="A373:A378"/>
    <mergeCell ref="A379:A384"/>
    <mergeCell ref="A385:A390"/>
    <mergeCell ref="A391:A396"/>
    <mergeCell ref="A397:A402"/>
    <mergeCell ref="A295:A300"/>
    <mergeCell ref="A301:A306"/>
    <mergeCell ref="A307:A312"/>
    <mergeCell ref="A313:A318"/>
    <mergeCell ref="A319:A324"/>
    <mergeCell ref="A325:A330"/>
    <mergeCell ref="A331:A336"/>
    <mergeCell ref="A337:A342"/>
    <mergeCell ref="A343:A348"/>
    <mergeCell ref="A241:A246"/>
    <mergeCell ref="A247:A252"/>
    <mergeCell ref="A253:A258"/>
    <mergeCell ref="A259:A264"/>
    <mergeCell ref="A265:A270"/>
    <mergeCell ref="A271:A276"/>
    <mergeCell ref="A277:A282"/>
    <mergeCell ref="A283:A288"/>
    <mergeCell ref="A289:A294"/>
    <mergeCell ref="A187:A192"/>
    <mergeCell ref="A193:A198"/>
    <mergeCell ref="A199:A204"/>
    <mergeCell ref="A205:A210"/>
    <mergeCell ref="A211:A216"/>
    <mergeCell ref="A217:A222"/>
    <mergeCell ref="A223:A228"/>
    <mergeCell ref="A229:A234"/>
    <mergeCell ref="A235:A240"/>
    <mergeCell ref="A138:G138"/>
    <mergeCell ref="A139:A144"/>
    <mergeCell ref="A145:A150"/>
    <mergeCell ref="A151:A156"/>
    <mergeCell ref="A157:A162"/>
    <mergeCell ref="A163:A168"/>
    <mergeCell ref="A169:A174"/>
    <mergeCell ref="A175:A180"/>
    <mergeCell ref="A181:A186"/>
    <mergeCell ref="A106:A111"/>
    <mergeCell ref="A82:A89"/>
    <mergeCell ref="A90:A97"/>
    <mergeCell ref="A112:A117"/>
    <mergeCell ref="B118:G118"/>
    <mergeCell ref="A119:A124"/>
    <mergeCell ref="A125:A130"/>
    <mergeCell ref="A131:A136"/>
    <mergeCell ref="B137:G137"/>
    <mergeCell ref="A49:A56"/>
    <mergeCell ref="B57:G57"/>
    <mergeCell ref="A58:G58"/>
    <mergeCell ref="A75:A80"/>
    <mergeCell ref="A81:G81"/>
    <mergeCell ref="B98:G98"/>
    <mergeCell ref="A99:G99"/>
    <mergeCell ref="A100:A105"/>
    <mergeCell ref="A67:A74"/>
    <mergeCell ref="A59:A66"/>
    <mergeCell ref="A9:G9"/>
    <mergeCell ref="A10:A15"/>
    <mergeCell ref="A16:A23"/>
    <mergeCell ref="B32:G32"/>
    <mergeCell ref="A33:G33"/>
    <mergeCell ref="A34:A39"/>
    <mergeCell ref="A40:G40"/>
    <mergeCell ref="A41:A48"/>
    <mergeCell ref="A24:A31"/>
    <mergeCell ref="D1:G1"/>
    <mergeCell ref="D2:G2"/>
    <mergeCell ref="A3:G3"/>
    <mergeCell ref="A4:A5"/>
    <mergeCell ref="B4:B5"/>
    <mergeCell ref="C4:C5"/>
    <mergeCell ref="D4:G4"/>
    <mergeCell ref="A7:G7"/>
    <mergeCell ref="B8:G8"/>
  </mergeCells>
  <printOptions horizontalCentered="1"/>
  <pageMargins left="0.19685039370078741" right="0.19685039370078741" top="0.78740157480314965" bottom="0.39370078740157483" header="0.51181102362204722" footer="0.15748031496062992"/>
  <pageSetup paperSize="9" scale="97" orientation="landscape" r:id="rId1"/>
  <headerFooter differentFirst="1" alignWithMargins="0">
    <oddHeader>&amp;C&amp;"Times New Roman,обычный"&amp;P</oddHeader>
  </headerFooter>
  <rowBreaks count="5" manualBreakCount="5">
    <brk id="23" max="6" man="1"/>
    <brk id="97" max="6" man="1"/>
    <brk id="192" max="6" man="1"/>
    <brk id="354" max="6" man="1"/>
    <brk id="49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ПРИЛОЖЕНИЕ_3</vt:lpstr>
      <vt:lpstr>ПРИЛОЖЕНИЕ_3!Заголовки_для_печати</vt:lpstr>
      <vt:lpstr>ПРИЛОЖЕНИЕ_3!Область_печати</vt:lpstr>
    </vt:vector>
  </TitlesOfParts>
  <Company>Adm26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Sharanova</dc:creator>
  <cp:lastModifiedBy>Shakirov</cp:lastModifiedBy>
  <cp:lastPrinted>2017-11-23T04:19:26Z</cp:lastPrinted>
  <dcterms:created xsi:type="dcterms:W3CDTF">2007-01-18T07:59:15Z</dcterms:created>
  <dcterms:modified xsi:type="dcterms:W3CDTF">2017-11-23T04:19:30Z</dcterms:modified>
</cp:coreProperties>
</file>